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isioadvisory.sharepoint.com/sites/CombinedNuclearPensionPlanTrust/Shared Documents/Actuarial/Factors/Factor Manual 2023/C. Added pension model/2025/Final version following TMG review/"/>
    </mc:Choice>
  </mc:AlternateContent>
  <xr:revisionPtr revIDLastSave="0" documentId="8_{CD61655E-B471-4D68-BC6C-936035548F21}" xr6:coauthVersionLast="47" xr6:coauthVersionMax="47" xr10:uidLastSave="{00000000-0000-0000-0000-000000000000}"/>
  <workbookProtection workbookAlgorithmName="SHA-512" workbookHashValue="T2dozZT+hG7KieOf0ih+QhEh1Hw0gBHn0XtK9ZRssGosPj2Xikp3C4YnYQtC8oGpGWxR06zavfYpEUKa0g9GsA==" workbookSaltValue="kddZCPXMVskKGaAcxc71Jw==" workbookSpinCount="100000" lockStructure="1"/>
  <bookViews>
    <workbookView xWindow="-120" yWindow="-18120" windowWidth="29040" windowHeight="17640" xr2:uid="{6672FB0D-C21E-463B-8346-483C7C339A58}"/>
  </bookViews>
  <sheets>
    <sheet name="Added Pension" sheetId="1" r:id="rId1"/>
    <sheet name="Inputs" sheetId="2" state="hidden" r:id="rId2"/>
    <sheet name="Calculations" sheetId="3" state="hidden" r:id="rId3"/>
    <sheet name="Version control" sheetId="4" state="hidden" r:id="rId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1" l="1"/>
  <c r="C33" i="4"/>
  <c r="C34" i="4"/>
  <c r="C35" i="4"/>
  <c r="C37" i="4"/>
  <c r="I23" i="1"/>
  <c r="D8" i="3"/>
  <c r="D11" i="3"/>
  <c r="D12" i="3"/>
  <c r="D13" i="3"/>
  <c r="D14" i="3"/>
  <c r="K34" i="1"/>
  <c r="B31" i="1"/>
  <c r="D25" i="3"/>
  <c r="D35" i="3"/>
  <c r="D34" i="3"/>
  <c r="D33" i="3"/>
  <c r="D28" i="3"/>
  <c r="D29" i="3"/>
  <c r="D30" i="3"/>
  <c r="D31" i="3"/>
  <c r="D32" i="3"/>
  <c r="D36" i="3"/>
  <c r="B33" i="1"/>
  <c r="D24" i="3"/>
  <c r="D4" i="3"/>
  <c r="D3" i="3"/>
  <c r="D5" i="3"/>
  <c r="D17" i="3"/>
  <c r="D6" i="3"/>
  <c r="D18" i="3"/>
  <c r="D19" i="3"/>
  <c r="D7" i="3"/>
  <c r="D20" i="3"/>
  <c r="D23" i="3"/>
  <c r="B4" i="1"/>
  <c r="B39" i="3"/>
  <c r="C43" i="1"/>
  <c r="B47" i="3"/>
  <c r="C39" i="1"/>
  <c r="C48" i="1"/>
</calcChain>
</file>

<file path=xl/sharedStrings.xml><?xml version="1.0" encoding="utf-8"?>
<sst xmlns="http://schemas.openxmlformats.org/spreadsheetml/2006/main" count="112" uniqueCount="95">
  <si>
    <t>Combined Nuclear Pension Plan</t>
  </si>
  <si>
    <t>You have the option of purchasing a set amount of additional annual pension (called Added Pension) each year. Added Pension will be purchased by regular monthly contributions over a 12-month period via payroll. This model is designed to calculate the cost of this but does not provide you with advice as to whether this option is suitable for you.
You can choose if your Added Pension should include a dependant's pension. The additional dependant's pension will be 37.5% of the Added Pension amount. For example, if you purchase £100 p.a. of Added Pension, then your dependant will receive £37.50 p.a. after your death. The Added Pension will be payable from your Normal Pension Age and will increase before and after your retirement in line with CPI inflation. If you are within 12 months of Normal Pension Age or over your Normal Pension Age, the Added Pension is assumed to become payable in exactly 12-months' time.
If you leave active service or retire during the year, then your contributions will stop and your Added Pension will be reduced proportionately. For example, if you leave the Plan after paying 3 months of contributions, then your Added Pension will be 25% of the amount shown below. 
Please note that the Added Pension calculator does not take into account tax or minimum wage implications. Use of this calculator does not confirm the Plan's agreement to the award of additional benefits. Any award is subject to review by the Plan administrators who will confirm the information provided below is correct. All benefits are payable subject to the rules of the Plan
If you have any queries about the inputs below or the implications of purchasing Added Pension, please contact the Plan administrators, Equiniti (contact details below).
Added Pension applications must be sent to Equiniti by 21 February 2025.</t>
  </si>
  <si>
    <t>Personal details</t>
  </si>
  <si>
    <t>Name</t>
  </si>
  <si>
    <t>National Insurance Number</t>
  </si>
  <si>
    <t>Member reference number (if known)</t>
  </si>
  <si>
    <t>You can leave blank if not known</t>
  </si>
  <si>
    <t>Date of birth (dd/mm/yyyy)</t>
  </si>
  <si>
    <t>Gender</t>
  </si>
  <si>
    <t>Please select from the dropdown list</t>
  </si>
  <si>
    <t>CNPP section</t>
  </si>
  <si>
    <t>Does not affect the cost but used for admin purposes</t>
  </si>
  <si>
    <t>Normal Pension Age</t>
  </si>
  <si>
    <t>Pensionable Earnings p.a.</t>
  </si>
  <si>
    <t>Gross salary (excluding overtime, bonuses and shift pay)</t>
  </si>
  <si>
    <t>Would you like to purchase an additional dependant's pension after your death?</t>
  </si>
  <si>
    <t>£</t>
  </si>
  <si>
    <t>per month</t>
  </si>
  <si>
    <t>Output</t>
  </si>
  <si>
    <t>Email:</t>
  </si>
  <si>
    <t>CombinedNuclearPensionPlan@equiniti.com</t>
  </si>
  <si>
    <t>Post:</t>
  </si>
  <si>
    <t>Combined Nuclear Pension Plan
PO Box 5167
Lancing
BN99 9AY</t>
  </si>
  <si>
    <r>
      <rPr>
        <b/>
        <sz val="11"/>
        <color theme="1"/>
        <rFont val="Calibri"/>
        <family val="2"/>
        <scheme val="minor"/>
      </rPr>
      <t>Instructions</t>
    </r>
    <r>
      <rPr>
        <sz val="11"/>
        <color theme="1"/>
        <rFont val="Calibri"/>
        <family val="2"/>
        <scheme val="minor"/>
      </rPr>
      <t xml:space="preserve">
This purpose of this model is to provide quotations to members wishing to purchase Added Pension from 1 April each year.
The inputs below should be updated each year prior to the spreadsheet being uploaded to the CNPP member website in January.
The Added Pension factors will be provided by the Scheme Actuary each year.</t>
    </r>
  </si>
  <si>
    <t>Key</t>
  </si>
  <si>
    <t>Input</t>
  </si>
  <si>
    <t>Start date (1 April)</t>
  </si>
  <si>
    <t>End date (31 March)</t>
  </si>
  <si>
    <t>Single life</t>
  </si>
  <si>
    <t>Joint life</t>
  </si>
  <si>
    <t>NRA 60</t>
  </si>
  <si>
    <t>NRA 65</t>
  </si>
  <si>
    <t>Male</t>
  </si>
  <si>
    <t>Female</t>
  </si>
  <si>
    <t>Pensionable earnings bands 2025/26</t>
  </si>
  <si>
    <t>Member contribution rate</t>
  </si>
  <si>
    <t>Age</t>
  </si>
  <si>
    <t>SM60</t>
  </si>
  <si>
    <t>SF60</t>
  </si>
  <si>
    <t>SM65</t>
  </si>
  <si>
    <t>SF65</t>
  </si>
  <si>
    <t>JM60</t>
  </si>
  <si>
    <t>JF60</t>
  </si>
  <si>
    <t>JM65</t>
  </si>
  <si>
    <t>JF65</t>
  </si>
  <si>
    <t>Lower</t>
  </si>
  <si>
    <t>Upper</t>
  </si>
  <si>
    <t>Member details</t>
  </si>
  <si>
    <t>Joint/single life</t>
  </si>
  <si>
    <t>Input on 'Added pension' tab</t>
  </si>
  <si>
    <t>Calculation</t>
  </si>
  <si>
    <t>NRA</t>
  </si>
  <si>
    <t>Age (years)</t>
  </si>
  <si>
    <t>Age (months)</t>
  </si>
  <si>
    <t>Pensionable Earnings</t>
  </si>
  <si>
    <t>Contributions</t>
  </si>
  <si>
    <t>Normal contribution rate</t>
  </si>
  <si>
    <t>Max additional contributions %</t>
  </si>
  <si>
    <t>Max additional contributions £ p.a.</t>
  </si>
  <si>
    <t>Max additional contributions £ p.m.</t>
  </si>
  <si>
    <t>Factor</t>
  </si>
  <si>
    <t>Factor table to use</t>
  </si>
  <si>
    <t>Factor at age</t>
  </si>
  <si>
    <t>Factor at age +1</t>
  </si>
  <si>
    <t>Interpolated factor</t>
  </si>
  <si>
    <t>Added pension</t>
  </si>
  <si>
    <t>Amount purchased</t>
  </si>
  <si>
    <t>Total cost</t>
  </si>
  <si>
    <t>Monthly cost</t>
  </si>
  <si>
    <t>Input checks</t>
  </si>
  <si>
    <t>Date of birth</t>
  </si>
  <si>
    <t>Normal Retirement Age</t>
  </si>
  <si>
    <t>SL or JL</t>
  </si>
  <si>
    <t>Amount</t>
  </si>
  <si>
    <t xml:space="preserve">Monthly cost below max </t>
  </si>
  <si>
    <t>Number of errors</t>
  </si>
  <si>
    <t>Age check</t>
  </si>
  <si>
    <t>Added Pension Calculator</t>
  </si>
  <si>
    <t>Version Control</t>
  </si>
  <si>
    <t>Year</t>
  </si>
  <si>
    <t>Version</t>
  </si>
  <si>
    <t>Release Date</t>
  </si>
  <si>
    <t>Notes</t>
  </si>
  <si>
    <t>Updated</t>
  </si>
  <si>
    <t>Reviewed</t>
  </si>
  <si>
    <t>2024/25</t>
  </si>
  <si>
    <t>v1.0</t>
  </si>
  <si>
    <t>2025/26</t>
  </si>
  <si>
    <t>15% cap on total contributions, updates following TMG review</t>
  </si>
  <si>
    <t>SH</t>
  </si>
  <si>
    <t>DJ</t>
  </si>
  <si>
    <t>Most recent update:</t>
  </si>
  <si>
    <t>Year:</t>
  </si>
  <si>
    <t>Version:</t>
  </si>
  <si>
    <t>Document footer: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</si>
</sst>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quot;£&quot;#,##0.00"/>
  </numFmts>
  <fonts count="23">
    <font>
      <sz val="11"/>
      <color theme="1"/>
      <name val="Calibri"/>
      <family val="2"/>
      <scheme val="minor"/>
    </font>
    <font>
      <b/>
      <sz val="11"/>
      <color theme="1"/>
      <name val="Calibri"/>
      <family val="2"/>
      <scheme val="minor"/>
    </font>
    <font>
      <sz val="11"/>
      <name val="Calibri"/>
      <family val="2"/>
      <scheme val="minor"/>
    </font>
    <font>
      <sz val="9.5"/>
      <color theme="1"/>
      <name val="Calibri"/>
      <family val="2"/>
      <scheme val="minor"/>
    </font>
    <font>
      <sz val="11"/>
      <color theme="1"/>
      <name val="Calibri"/>
      <family val="2"/>
      <scheme val="minor"/>
    </font>
    <font>
      <sz val="11"/>
      <color rgb="FF00B050"/>
      <name val="Calibri"/>
      <family val="2"/>
      <scheme val="minor"/>
    </font>
    <font>
      <sz val="11"/>
      <color rgb="FFFF0000"/>
      <name val="Calibri"/>
      <family val="2"/>
      <scheme val="minor"/>
    </font>
    <font>
      <b/>
      <sz val="32"/>
      <color rgb="FF00BA8D"/>
      <name val="Calibri"/>
      <family val="2"/>
    </font>
    <font>
      <sz val="10"/>
      <color rgb="FF000000"/>
      <name val="Calibri Light"/>
      <family val="2"/>
    </font>
    <font>
      <b/>
      <sz val="10"/>
      <color rgb="FF000000"/>
      <name val="Calibri"/>
      <family val="2"/>
      <scheme val="minor"/>
    </font>
    <font>
      <sz val="10"/>
      <color theme="1"/>
      <name val="Calibri"/>
      <family val="2"/>
      <scheme val="minor"/>
    </font>
    <font>
      <sz val="10"/>
      <color rgb="FF000000"/>
      <name val="Calibri Light"/>
      <family val="2"/>
      <scheme val="major"/>
    </font>
    <font>
      <sz val="10"/>
      <color theme="1"/>
      <name val="Calibri Light"/>
      <family val="2"/>
      <scheme val="major"/>
    </font>
    <font>
      <i/>
      <sz val="10"/>
      <color theme="0" tint="-0.34998626667073579"/>
      <name val="Calibri Light"/>
      <family val="2"/>
      <scheme val="major"/>
    </font>
    <font>
      <sz val="10"/>
      <color rgb="FF000000"/>
      <name val="TT Hoves Light"/>
      <family val="2"/>
    </font>
    <font>
      <sz val="10"/>
      <color rgb="FF000000"/>
      <name val="TT Hoves DemiBold"/>
      <family val="2"/>
    </font>
    <font>
      <sz val="10"/>
      <color rgb="FF000000"/>
      <name val="TT Hoves Light"/>
    </font>
    <font>
      <b/>
      <sz val="14"/>
      <color rgb="FF000000"/>
      <name val="Calibri"/>
      <family val="2"/>
      <scheme val="minor"/>
    </font>
    <font>
      <sz val="10"/>
      <color rgb="FFFF0000"/>
      <name val="Calibri Light"/>
      <family val="2"/>
      <scheme val="major"/>
    </font>
    <font>
      <i/>
      <sz val="10"/>
      <color rgb="FFFF0000"/>
      <name val="Calibri Light"/>
      <family val="2"/>
      <scheme val="major"/>
    </font>
    <font>
      <sz val="18"/>
      <color rgb="FF00BA8D"/>
      <name val="Calibri"/>
      <family val="2"/>
    </font>
    <font>
      <sz val="11"/>
      <color theme="1"/>
      <name val="Calibri Light"/>
      <family val="2"/>
      <scheme val="major"/>
    </font>
    <font>
      <b/>
      <sz val="11"/>
      <color theme="1"/>
      <name val="Calibri Light"/>
      <family val="2"/>
      <scheme val="major"/>
    </font>
  </fonts>
  <fills count="7">
    <fill>
      <patternFill patternType="none"/>
    </fill>
    <fill>
      <patternFill patternType="gray125"/>
    </fill>
    <fill>
      <patternFill patternType="solid">
        <fgColor rgb="FFFFFFFF"/>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1E9"/>
        <bgColor rgb="FF000000"/>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xf numFmtId="43" fontId="4" fillId="0" borderId="0" applyFont="0" applyFill="0" applyBorder="0" applyAlignment="0" applyProtection="0"/>
    <xf numFmtId="9" fontId="4" fillId="0" borderId="0" applyFont="0" applyFill="0" applyBorder="0" applyAlignment="0" applyProtection="0"/>
  </cellStyleXfs>
  <cellXfs count="148">
    <xf numFmtId="0" fontId="0" fillId="0" borderId="0" xfId="0"/>
    <xf numFmtId="0" fontId="2" fillId="0" borderId="10" xfId="0" applyFont="1" applyBorder="1"/>
    <xf numFmtId="0" fontId="2" fillId="0" borderId="11" xfId="0" applyFont="1" applyBorder="1"/>
    <xf numFmtId="0" fontId="2"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1" fillId="0" borderId="2" xfId="0" applyFont="1" applyBorder="1"/>
    <xf numFmtId="0" fontId="0" fillId="0" borderId="4" xfId="0" applyBorder="1"/>
    <xf numFmtId="0" fontId="0" fillId="0" borderId="5" xfId="0" applyBorder="1"/>
    <xf numFmtId="0" fontId="0" fillId="0" borderId="7" xfId="0" applyBorder="1"/>
    <xf numFmtId="0" fontId="1" fillId="0" borderId="13" xfId="0" applyFont="1" applyBorder="1"/>
    <xf numFmtId="0" fontId="0" fillId="0" borderId="14" xfId="0" applyBorder="1"/>
    <xf numFmtId="1" fontId="0" fillId="0" borderId="0" xfId="0" applyNumberFormat="1" applyAlignment="1">
      <alignment horizontal="left"/>
    </xf>
    <xf numFmtId="0" fontId="0" fillId="0" borderId="8" xfId="0" applyBorder="1"/>
    <xf numFmtId="0" fontId="0" fillId="4" borderId="11" xfId="0" applyFill="1" applyBorder="1"/>
    <xf numFmtId="0" fontId="0" fillId="6" borderId="12" xfId="0" applyFill="1" applyBorder="1"/>
    <xf numFmtId="0" fontId="1" fillId="0" borderId="1" xfId="0" applyFont="1" applyBorder="1"/>
    <xf numFmtId="0" fontId="1" fillId="0" borderId="3" xfId="0" applyFont="1" applyBorder="1"/>
    <xf numFmtId="0" fontId="0" fillId="0" borderId="2" xfId="0" applyBorder="1"/>
    <xf numFmtId="0" fontId="0" fillId="0" borderId="3" xfId="0" applyBorder="1"/>
    <xf numFmtId="0" fontId="1" fillId="0" borderId="15" xfId="0" applyFont="1" applyBorder="1"/>
    <xf numFmtId="0" fontId="0" fillId="0" borderId="15" xfId="0" applyBorder="1"/>
    <xf numFmtId="0" fontId="0" fillId="4" borderId="4" xfId="0" applyFill="1" applyBorder="1" applyAlignment="1">
      <alignment horizontal="right"/>
    </xf>
    <xf numFmtId="0" fontId="0" fillId="4" borderId="6" xfId="0" applyFill="1" applyBorder="1" applyAlignment="1">
      <alignment horizontal="right"/>
    </xf>
    <xf numFmtId="1" fontId="0" fillId="4" borderId="6" xfId="0" applyNumberFormat="1" applyFill="1" applyBorder="1" applyAlignment="1">
      <alignment horizontal="right"/>
    </xf>
    <xf numFmtId="1" fontId="0" fillId="6" borderId="6" xfId="0" applyNumberFormat="1" applyFill="1" applyBorder="1" applyAlignment="1">
      <alignment horizontal="right"/>
    </xf>
    <xf numFmtId="0" fontId="0" fillId="6" borderId="6" xfId="0" applyFill="1" applyBorder="1" applyAlignment="1">
      <alignment horizontal="right"/>
    </xf>
    <xf numFmtId="164" fontId="0" fillId="6" borderId="6" xfId="0" applyNumberFormat="1" applyFill="1" applyBorder="1"/>
    <xf numFmtId="0" fontId="0" fillId="6" borderId="6" xfId="0" applyFill="1" applyBorder="1"/>
    <xf numFmtId="0" fontId="0" fillId="6" borderId="9" xfId="0" applyFill="1" applyBorder="1" applyAlignment="1">
      <alignment horizontal="left"/>
    </xf>
    <xf numFmtId="0" fontId="0" fillId="3" borderId="12" xfId="0" applyFill="1" applyBorder="1"/>
    <xf numFmtId="14" fontId="0" fillId="3" borderId="0" xfId="0" applyNumberFormat="1" applyFill="1"/>
    <xf numFmtId="4" fontId="0" fillId="4" borderId="9" xfId="0" applyNumberFormat="1" applyFill="1" applyBorder="1"/>
    <xf numFmtId="2" fontId="0" fillId="6" borderId="4" xfId="0" applyNumberFormat="1" applyFill="1" applyBorder="1"/>
    <xf numFmtId="2" fontId="0" fillId="6" borderId="6" xfId="0" applyNumberFormat="1" applyFill="1" applyBorder="1"/>
    <xf numFmtId="43" fontId="5" fillId="0" borderId="0" xfId="2" applyFont="1"/>
    <xf numFmtId="43" fontId="2" fillId="0" borderId="0" xfId="2" applyFont="1"/>
    <xf numFmtId="43" fontId="2" fillId="0" borderId="0" xfId="0" applyNumberFormat="1" applyFont="1"/>
    <xf numFmtId="164" fontId="2" fillId="0" borderId="0" xfId="0" applyNumberFormat="1" applyFont="1"/>
    <xf numFmtId="0" fontId="1" fillId="0" borderId="0" xfId="0" applyFont="1"/>
    <xf numFmtId="2" fontId="0" fillId="6" borderId="9" xfId="0" applyNumberFormat="1" applyFill="1" applyBorder="1"/>
    <xf numFmtId="0" fontId="2" fillId="0" borderId="2" xfId="0" applyFont="1" applyBorder="1"/>
    <xf numFmtId="0" fontId="2" fillId="0" borderId="5" xfId="0" applyFont="1" applyBorder="1"/>
    <xf numFmtId="0" fontId="2" fillId="0" borderId="7" xfId="0" applyFont="1" applyBorder="1"/>
    <xf numFmtId="0" fontId="7" fillId="2" borderId="0" xfId="0" applyFont="1" applyFill="1" applyAlignment="1" applyProtection="1">
      <alignment vertical="center"/>
      <protection hidden="1"/>
    </xf>
    <xf numFmtId="0" fontId="9" fillId="2" borderId="0" xfId="1" applyFont="1" applyFill="1" applyProtection="1">
      <protection hidden="1"/>
    </xf>
    <xf numFmtId="0" fontId="10" fillId="0" borderId="0" xfId="0" applyFont="1" applyProtection="1">
      <protection hidden="1"/>
    </xf>
    <xf numFmtId="0" fontId="11" fillId="2" borderId="0" xfId="0" applyFont="1" applyFill="1" applyProtection="1">
      <protection hidden="1"/>
    </xf>
    <xf numFmtId="0" fontId="12" fillId="0" borderId="0" xfId="0" applyFont="1" applyProtection="1">
      <protection hidden="1"/>
    </xf>
    <xf numFmtId="0" fontId="13" fillId="0" borderId="0" xfId="0" applyFont="1" applyProtection="1">
      <protection hidden="1"/>
    </xf>
    <xf numFmtId="0" fontId="14" fillId="2" borderId="0" xfId="0" applyFont="1" applyFill="1" applyAlignment="1" applyProtection="1">
      <alignment horizontal="right"/>
      <protection hidden="1"/>
    </xf>
    <xf numFmtId="0" fontId="14" fillId="2" borderId="0" xfId="0" applyFont="1" applyFill="1" applyProtection="1">
      <protection hidden="1"/>
    </xf>
    <xf numFmtId="0" fontId="15" fillId="2" borderId="0" xfId="1" applyFont="1" applyFill="1" applyProtection="1">
      <protection hidden="1"/>
    </xf>
    <xf numFmtId="4" fontId="14" fillId="0" borderId="0" xfId="0" applyNumberFormat="1" applyFont="1" applyAlignment="1" applyProtection="1">
      <alignment horizontal="left"/>
      <protection hidden="1"/>
    </xf>
    <xf numFmtId="0" fontId="16" fillId="2" borderId="0" xfId="0" applyFont="1" applyFill="1" applyProtection="1">
      <protection hidden="1"/>
    </xf>
    <xf numFmtId="0" fontId="10" fillId="0" borderId="16" xfId="0" applyFont="1" applyBorder="1" applyProtection="1">
      <protection hidden="1"/>
    </xf>
    <xf numFmtId="0" fontId="10" fillId="0" borderId="17" xfId="0" applyFont="1" applyBorder="1" applyProtection="1">
      <protection hidden="1"/>
    </xf>
    <xf numFmtId="0" fontId="10" fillId="0" borderId="18" xfId="0" applyFont="1" applyBorder="1" applyProtection="1">
      <protection hidden="1"/>
    </xf>
    <xf numFmtId="0" fontId="10" fillId="0" borderId="19" xfId="0" applyFont="1" applyBorder="1" applyProtection="1">
      <protection hidden="1"/>
    </xf>
    <xf numFmtId="0" fontId="10" fillId="0" borderId="20" xfId="0" applyFont="1" applyBorder="1" applyProtection="1">
      <protection hidden="1"/>
    </xf>
    <xf numFmtId="0" fontId="10" fillId="0" borderId="21" xfId="0" applyFont="1" applyBorder="1" applyProtection="1">
      <protection hidden="1"/>
    </xf>
    <xf numFmtId="0" fontId="10" fillId="0" borderId="22" xfId="0" applyFont="1" applyBorder="1" applyProtection="1">
      <protection hidden="1"/>
    </xf>
    <xf numFmtId="0" fontId="10" fillId="0" borderId="23" xfId="0" applyFont="1" applyBorder="1" applyProtection="1">
      <protection hidden="1"/>
    </xf>
    <xf numFmtId="0" fontId="10" fillId="0" borderId="0" xfId="0" applyFont="1"/>
    <xf numFmtId="0" fontId="17" fillId="2" borderId="0" xfId="0" applyFont="1" applyFill="1" applyProtection="1">
      <protection hidden="1"/>
    </xf>
    <xf numFmtId="0" fontId="6" fillId="0" borderId="0" xfId="0" applyFont="1"/>
    <xf numFmtId="10" fontId="0" fillId="0" borderId="0" xfId="3" applyNumberFormat="1" applyFont="1"/>
    <xf numFmtId="4" fontId="0" fillId="3" borderId="5" xfId="0" applyNumberFormat="1" applyFill="1" applyBorder="1"/>
    <xf numFmtId="9" fontId="0" fillId="3" borderId="6" xfId="0" applyNumberFormat="1" applyFill="1" applyBorder="1"/>
    <xf numFmtId="10" fontId="0" fillId="3" borderId="6" xfId="0" applyNumberFormat="1" applyFill="1" applyBorder="1"/>
    <xf numFmtId="4" fontId="0" fillId="3" borderId="7" xfId="0" applyNumberFormat="1" applyFill="1" applyBorder="1"/>
    <xf numFmtId="9" fontId="0" fillId="3" borderId="9" xfId="0" applyNumberFormat="1" applyFill="1" applyBorder="1"/>
    <xf numFmtId="4" fontId="0" fillId="3" borderId="6" xfId="0" applyNumberFormat="1" applyFill="1" applyBorder="1"/>
    <xf numFmtId="4" fontId="0" fillId="0" borderId="9" xfId="0" applyNumberFormat="1" applyBorder="1"/>
    <xf numFmtId="0" fontId="0" fillId="0" borderId="13" xfId="0" applyBorder="1"/>
    <xf numFmtId="1" fontId="0" fillId="0" borderId="0" xfId="0" applyNumberFormat="1" applyAlignment="1">
      <alignment horizontal="right"/>
    </xf>
    <xf numFmtId="1" fontId="0" fillId="4" borderId="9" xfId="0" applyNumberFormat="1" applyFill="1" applyBorder="1" applyAlignment="1">
      <alignment horizontal="right"/>
    </xf>
    <xf numFmtId="1" fontId="0" fillId="0" borderId="4" xfId="0" applyNumberFormat="1" applyBorder="1" applyAlignment="1">
      <alignment horizontal="right"/>
    </xf>
    <xf numFmtId="10" fontId="0" fillId="6" borderId="6" xfId="3" applyNumberFormat="1" applyFont="1" applyFill="1" applyBorder="1" applyAlignment="1">
      <alignment horizontal="right"/>
    </xf>
    <xf numFmtId="4" fontId="0" fillId="6" borderId="9" xfId="3" applyNumberFormat="1" applyFont="1" applyFill="1" applyBorder="1" applyAlignment="1">
      <alignment horizontal="right"/>
    </xf>
    <xf numFmtId="10" fontId="0" fillId="6" borderId="4" xfId="3" applyNumberFormat="1" applyFont="1" applyFill="1" applyBorder="1" applyAlignment="1">
      <alignment horizontal="right"/>
    </xf>
    <xf numFmtId="4" fontId="0" fillId="6" borderId="6" xfId="3" applyNumberFormat="1" applyFont="1" applyFill="1" applyBorder="1" applyAlignment="1">
      <alignment horizontal="right"/>
    </xf>
    <xf numFmtId="0" fontId="11" fillId="2" borderId="0" xfId="0" applyFont="1" applyFill="1" applyAlignment="1" applyProtection="1">
      <alignment horizontal="left" vertical="top" wrapText="1"/>
      <protection hidden="1"/>
    </xf>
    <xf numFmtId="0" fontId="14" fillId="2" borderId="0" xfId="0" applyFont="1" applyFill="1" applyAlignment="1" applyProtection="1">
      <alignment horizontal="left" vertical="top" wrapText="1"/>
      <protection hidden="1"/>
    </xf>
    <xf numFmtId="0" fontId="16" fillId="2" borderId="0" xfId="0" applyFont="1" applyFill="1" applyAlignment="1" applyProtection="1">
      <alignment horizontal="left" vertical="top" wrapText="1"/>
      <protection hidden="1"/>
    </xf>
    <xf numFmtId="0" fontId="11" fillId="2" borderId="0" xfId="0" applyFont="1" applyFill="1" applyAlignment="1" applyProtection="1">
      <alignment horizontal="left" vertical="top"/>
      <protection hidden="1"/>
    </xf>
    <xf numFmtId="0" fontId="11" fillId="5" borderId="0" xfId="0" applyFont="1" applyFill="1" applyAlignment="1" applyProtection="1">
      <alignment horizontal="left"/>
      <protection locked="0"/>
    </xf>
    <xf numFmtId="4" fontId="11" fillId="5" borderId="0" xfId="0" applyNumberFormat="1" applyFont="1" applyFill="1" applyAlignment="1" applyProtection="1">
      <alignment horizontal="left"/>
      <protection locked="0"/>
    </xf>
    <xf numFmtId="0" fontId="18" fillId="2" borderId="0" xfId="0" applyFont="1" applyFill="1" applyProtection="1">
      <protection hidden="1"/>
    </xf>
    <xf numFmtId="164" fontId="0" fillId="3" borderId="2" xfId="0" applyNumberFormat="1" applyFill="1" applyBorder="1"/>
    <xf numFmtId="164" fontId="0" fillId="3" borderId="3" xfId="0" applyNumberFormat="1" applyFill="1" applyBorder="1"/>
    <xf numFmtId="164" fontId="0" fillId="3" borderId="5" xfId="0" applyNumberFormat="1" applyFill="1" applyBorder="1"/>
    <xf numFmtId="164" fontId="0" fillId="3" borderId="0" xfId="0" applyNumberFormat="1" applyFill="1"/>
    <xf numFmtId="0" fontId="0" fillId="3" borderId="5" xfId="0" applyFill="1" applyBorder="1"/>
    <xf numFmtId="0" fontId="0" fillId="3" borderId="0" xfId="0" applyFill="1"/>
    <xf numFmtId="0" fontId="0" fillId="3" borderId="7" xfId="0" applyFill="1" applyBorder="1"/>
    <xf numFmtId="0" fontId="0" fillId="3" borderId="8" xfId="0" applyFill="1" applyBorder="1"/>
    <xf numFmtId="164" fontId="0" fillId="3" borderId="7" xfId="0" applyNumberFormat="1" applyFill="1" applyBorder="1"/>
    <xf numFmtId="164" fontId="0" fillId="3" borderId="8" xfId="0" applyNumberFormat="1" applyFill="1" applyBorder="1"/>
    <xf numFmtId="164" fontId="0" fillId="3" borderId="4" xfId="0" applyNumberFormat="1" applyFill="1" applyBorder="1"/>
    <xf numFmtId="164" fontId="0" fillId="3" borderId="6" xfId="0" applyNumberFormat="1" applyFill="1" applyBorder="1"/>
    <xf numFmtId="0" fontId="0" fillId="3" borderId="6" xfId="0" applyFill="1" applyBorder="1"/>
    <xf numFmtId="0" fontId="0" fillId="3" borderId="9" xfId="0" applyFill="1" applyBorder="1"/>
    <xf numFmtId="0" fontId="19" fillId="0" borderId="0" xfId="0" applyFont="1" applyProtection="1">
      <protection hidden="1"/>
    </xf>
    <xf numFmtId="0" fontId="20" fillId="2" borderId="0" xfId="0" applyFont="1" applyFill="1" applyAlignment="1" applyProtection="1">
      <alignment vertical="center"/>
      <protection hidden="1"/>
    </xf>
    <xf numFmtId="0" fontId="21" fillId="0" borderId="6" xfId="0" applyFont="1" applyBorder="1"/>
    <xf numFmtId="0" fontId="21" fillId="0" borderId="9" xfId="0" applyFont="1" applyBorder="1"/>
    <xf numFmtId="0" fontId="22" fillId="0" borderId="14" xfId="0" applyFont="1" applyBorder="1"/>
    <xf numFmtId="0" fontId="22" fillId="0" borderId="1" xfId="0" applyFont="1" applyBorder="1"/>
    <xf numFmtId="0" fontId="21" fillId="0" borderId="11" xfId="0" applyFont="1" applyBorder="1"/>
    <xf numFmtId="0" fontId="21" fillId="0" borderId="12" xfId="0" applyFont="1" applyBorder="1"/>
    <xf numFmtId="14" fontId="21" fillId="0" borderId="11" xfId="0" applyNumberFormat="1" applyFont="1" applyBorder="1"/>
    <xf numFmtId="0" fontId="21" fillId="0" borderId="0" xfId="0" applyFont="1"/>
    <xf numFmtId="14" fontId="21" fillId="0" borderId="0" xfId="0" applyNumberFormat="1" applyFont="1" applyAlignment="1">
      <alignment horizontal="left"/>
    </xf>
    <xf numFmtId="0" fontId="8" fillId="2"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2" fillId="0" borderId="0" xfId="0" applyFont="1" applyAlignment="1" applyProtection="1">
      <alignment horizontal="left" wrapText="1"/>
      <protection hidden="1"/>
    </xf>
    <xf numFmtId="0" fontId="11" fillId="5" borderId="0" xfId="0" applyFont="1" applyFill="1" applyAlignment="1" applyProtection="1">
      <alignment horizontal="left"/>
      <protection locked="0"/>
    </xf>
    <xf numFmtId="14" fontId="11" fillId="5" borderId="0" xfId="0" applyNumberFormat="1" applyFont="1" applyFill="1" applyAlignment="1" applyProtection="1">
      <alignment horizontal="left"/>
      <protection locked="0"/>
    </xf>
    <xf numFmtId="165" fontId="11" fillId="5" borderId="0" xfId="0" applyNumberFormat="1" applyFont="1" applyFill="1" applyAlignment="1" applyProtection="1">
      <alignment horizontal="left"/>
      <protection locked="0"/>
    </xf>
    <xf numFmtId="0" fontId="9" fillId="2" borderId="0" xfId="1" applyFont="1" applyFill="1" applyAlignment="1" applyProtection="1">
      <alignment horizontal="left" vertical="top" wrapText="1"/>
      <protection hidden="1"/>
    </xf>
    <xf numFmtId="0" fontId="0" fillId="0" borderId="4" xfId="0" applyBorder="1" applyAlignment="1">
      <alignment horizontal="center" wrapText="1"/>
    </xf>
    <xf numFmtId="0" fontId="0" fillId="0" borderId="9" xfId="0" applyBorder="1" applyAlignment="1">
      <alignment horizontal="center" wrapText="1"/>
    </xf>
    <xf numFmtId="0" fontId="0" fillId="0" borderId="0" xfId="0" applyAlignment="1">
      <alignment horizontal="left" vertical="top" wrapText="1"/>
    </xf>
    <xf numFmtId="0" fontId="2" fillId="0" borderId="5"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0" xfId="0" applyFont="1" applyFill="1" applyAlignment="1">
      <alignment horizontal="left" vertical="top" wrapText="1"/>
    </xf>
    <xf numFmtId="0" fontId="2" fillId="6" borderId="6"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cellXfs>
  <cellStyles count="4">
    <cellStyle name="Comma" xfId="2" builtinId="3"/>
    <cellStyle name="Normal" xfId="0" builtinId="0"/>
    <cellStyle name="Normal 2" xfId="1" xr:uid="{7067412F-1DA2-4B2D-B97F-B69E4ED8C815}"/>
    <cellStyle name="Per cent" xfId="3" builtinId="5"/>
  </cellStyles>
  <dxfs count="1">
    <dxf>
      <fill>
        <patternFill>
          <bgColor rgb="FFFF9999"/>
        </patternFill>
      </fill>
    </dxf>
  </dxfs>
  <tableStyles count="0" defaultTableStyle="TableStyleMedium2" defaultPivotStyle="PivotStyleLight16"/>
  <colors>
    <mruColors>
      <color rgb="FFFF9999"/>
      <color rgb="FF000000"/>
      <color rgb="FF65D6BA"/>
      <color rgb="FFCC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8FC2-3370-44C4-A459-6E9C7705CA9F}">
  <sheetPr>
    <tabColor rgb="FFCCF1E9"/>
    <pageSetUpPr fitToPage="1"/>
  </sheetPr>
  <dimension ref="A1:N55"/>
  <sheetViews>
    <sheetView showGridLines="0" showRowColHeaders="0" tabSelected="1" topLeftCell="A16" zoomScaleNormal="100" workbookViewId="0">
      <selection activeCell="K29" sqref="K29"/>
    </sheetView>
  </sheetViews>
  <sheetFormatPr defaultColWidth="0" defaultRowHeight="14.45" zeroHeight="1"/>
  <cols>
    <col min="1" max="2" width="2.5703125" style="63" customWidth="1"/>
    <col min="3" max="3" width="8.7109375" style="63" customWidth="1"/>
    <col min="4" max="4" width="13.85546875" style="63" customWidth="1"/>
    <col min="5" max="5" width="11.5703125" style="63" customWidth="1"/>
    <col min="6" max="6" width="9" style="63" bestFit="1" customWidth="1"/>
    <col min="7" max="7" width="9" style="63" customWidth="1"/>
    <col min="8" max="8" width="12.140625" style="63" customWidth="1"/>
    <col min="9" max="9" width="19.140625" style="63" customWidth="1"/>
    <col min="10" max="10" width="4.85546875" style="63" customWidth="1"/>
    <col min="11" max="11" width="10.85546875" style="63" customWidth="1"/>
    <col min="12" max="12" width="9.7109375" style="63" customWidth="1"/>
    <col min="13" max="13" width="2.5703125" style="63" customWidth="1"/>
    <col min="14" max="14" width="2.5703125" customWidth="1"/>
    <col min="15" max="16384" width="8.7109375" hidden="1"/>
  </cols>
  <sheetData>
    <row r="1" spans="1:13">
      <c r="A1" s="46"/>
      <c r="B1" s="46"/>
      <c r="C1" s="46"/>
      <c r="D1" s="46"/>
      <c r="E1" s="46"/>
      <c r="F1" s="46"/>
      <c r="G1" s="46"/>
      <c r="H1" s="46"/>
      <c r="I1" s="46"/>
      <c r="J1" s="46"/>
      <c r="K1" s="46"/>
      <c r="L1" s="46"/>
      <c r="M1" s="46"/>
    </row>
    <row r="2" spans="1:13" ht="41.1">
      <c r="A2" s="46"/>
      <c r="B2" s="44" t="s">
        <v>0</v>
      </c>
      <c r="C2" s="46"/>
      <c r="D2" s="46"/>
      <c r="E2" s="46"/>
      <c r="F2" s="46"/>
      <c r="G2" s="46"/>
      <c r="H2" s="46"/>
      <c r="I2" s="46"/>
      <c r="J2" s="46"/>
      <c r="K2" s="46"/>
      <c r="L2" s="46"/>
      <c r="M2" s="46"/>
    </row>
    <row r="3" spans="1:13">
      <c r="A3" s="46"/>
      <c r="B3" s="46"/>
      <c r="C3" s="46"/>
      <c r="D3" s="46"/>
      <c r="E3" s="46"/>
      <c r="F3" s="46"/>
      <c r="G3" s="46"/>
      <c r="H3" s="46"/>
      <c r="I3" s="46"/>
      <c r="J3" s="46"/>
      <c r="K3" s="46"/>
      <c r="L3" s="46"/>
      <c r="M3" s="46"/>
    </row>
    <row r="4" spans="1:13" ht="18.600000000000001">
      <c r="A4" s="46"/>
      <c r="B4" s="64" t="str">
        <f>" Added Pension calculator "&amp;YEAR(Inputs!D12)&amp;"/"&amp;TEXT(Inputs!D13,"YY")</f>
        <v xml:space="preserve"> Added Pension calculator 2025/26</v>
      </c>
      <c r="C4" s="46"/>
      <c r="D4" s="46"/>
      <c r="E4" s="46"/>
      <c r="F4" s="46"/>
      <c r="G4" s="46"/>
      <c r="H4" s="46"/>
      <c r="I4" s="46"/>
      <c r="J4" s="46"/>
      <c r="K4" s="46"/>
      <c r="L4" s="46"/>
      <c r="M4" s="46"/>
    </row>
    <row r="5" spans="1:13">
      <c r="A5" s="46"/>
      <c r="B5" s="46"/>
      <c r="C5" s="46"/>
      <c r="D5" s="46"/>
      <c r="E5" s="46"/>
      <c r="F5" s="46"/>
      <c r="G5" s="46"/>
      <c r="H5" s="46"/>
      <c r="I5" s="46"/>
      <c r="J5" s="46"/>
      <c r="K5" s="46"/>
      <c r="L5" s="46"/>
      <c r="M5" s="46"/>
    </row>
    <row r="6" spans="1:13" ht="15" customHeight="1">
      <c r="A6" s="46"/>
      <c r="B6" s="114" t="s">
        <v>1</v>
      </c>
      <c r="C6" s="114"/>
      <c r="D6" s="114"/>
      <c r="E6" s="114"/>
      <c r="F6" s="114"/>
      <c r="G6" s="114"/>
      <c r="H6" s="114"/>
      <c r="I6" s="114"/>
      <c r="J6" s="114"/>
      <c r="K6" s="114"/>
      <c r="L6" s="114"/>
      <c r="M6" s="46"/>
    </row>
    <row r="7" spans="1:13">
      <c r="A7" s="46"/>
      <c r="B7" s="114"/>
      <c r="C7" s="114"/>
      <c r="D7" s="114"/>
      <c r="E7" s="114"/>
      <c r="F7" s="114"/>
      <c r="G7" s="114"/>
      <c r="H7" s="114"/>
      <c r="I7" s="114"/>
      <c r="J7" s="114"/>
      <c r="K7" s="114"/>
      <c r="L7" s="114"/>
      <c r="M7" s="46"/>
    </row>
    <row r="8" spans="1:13">
      <c r="A8" s="46"/>
      <c r="B8" s="114"/>
      <c r="C8" s="114"/>
      <c r="D8" s="114"/>
      <c r="E8" s="114"/>
      <c r="F8" s="114"/>
      <c r="G8" s="114"/>
      <c r="H8" s="114"/>
      <c r="I8" s="114"/>
      <c r="J8" s="114"/>
      <c r="K8" s="114"/>
      <c r="L8" s="114"/>
      <c r="M8" s="46"/>
    </row>
    <row r="9" spans="1:13">
      <c r="A9" s="46"/>
      <c r="B9" s="114"/>
      <c r="C9" s="114"/>
      <c r="D9" s="114"/>
      <c r="E9" s="114"/>
      <c r="F9" s="114"/>
      <c r="G9" s="114"/>
      <c r="H9" s="114"/>
      <c r="I9" s="114"/>
      <c r="J9" s="114"/>
      <c r="K9" s="114"/>
      <c r="L9" s="114"/>
      <c r="M9" s="46"/>
    </row>
    <row r="10" spans="1:13">
      <c r="A10" s="46"/>
      <c r="B10" s="114"/>
      <c r="C10" s="114"/>
      <c r="D10" s="114"/>
      <c r="E10" s="114"/>
      <c r="F10" s="114"/>
      <c r="G10" s="114"/>
      <c r="H10" s="114"/>
      <c r="I10" s="114"/>
      <c r="J10" s="114"/>
      <c r="K10" s="114"/>
      <c r="L10" s="114"/>
      <c r="M10" s="46"/>
    </row>
    <row r="11" spans="1:13">
      <c r="A11" s="46"/>
      <c r="B11" s="114"/>
      <c r="C11" s="114"/>
      <c r="D11" s="114"/>
      <c r="E11" s="114"/>
      <c r="F11" s="114"/>
      <c r="G11" s="114"/>
      <c r="H11" s="114"/>
      <c r="I11" s="114"/>
      <c r="J11" s="114"/>
      <c r="K11" s="114"/>
      <c r="L11" s="114"/>
      <c r="M11" s="46"/>
    </row>
    <row r="12" spans="1:13" ht="27.6" customHeight="1">
      <c r="A12" s="46"/>
      <c r="B12" s="114"/>
      <c r="C12" s="114"/>
      <c r="D12" s="114"/>
      <c r="E12" s="114"/>
      <c r="F12" s="114"/>
      <c r="G12" s="114"/>
      <c r="H12" s="114"/>
      <c r="I12" s="114"/>
      <c r="J12" s="114"/>
      <c r="K12" s="114"/>
      <c r="L12" s="114"/>
      <c r="M12" s="46"/>
    </row>
    <row r="13" spans="1:13" ht="38.1" customHeight="1">
      <c r="A13" s="46"/>
      <c r="B13" s="114"/>
      <c r="C13" s="114"/>
      <c r="D13" s="114"/>
      <c r="E13" s="114"/>
      <c r="F13" s="114"/>
      <c r="G13" s="114"/>
      <c r="H13" s="114"/>
      <c r="I13" s="114"/>
      <c r="J13" s="114"/>
      <c r="K13" s="114"/>
      <c r="L13" s="114"/>
      <c r="M13" s="46"/>
    </row>
    <row r="14" spans="1:13" ht="30.6" customHeight="1">
      <c r="A14" s="46"/>
      <c r="B14" s="114"/>
      <c r="C14" s="114"/>
      <c r="D14" s="114"/>
      <c r="E14" s="114"/>
      <c r="F14" s="114"/>
      <c r="G14" s="114"/>
      <c r="H14" s="114"/>
      <c r="I14" s="114"/>
      <c r="J14" s="114"/>
      <c r="K14" s="114"/>
      <c r="L14" s="114"/>
      <c r="M14" s="46"/>
    </row>
    <row r="15" spans="1:13" ht="30.6" customHeight="1">
      <c r="A15" s="46"/>
      <c r="B15" s="114"/>
      <c r="C15" s="114"/>
      <c r="D15" s="114"/>
      <c r="E15" s="114"/>
      <c r="F15" s="114"/>
      <c r="G15" s="114"/>
      <c r="H15" s="114"/>
      <c r="I15" s="114"/>
      <c r="J15" s="114"/>
      <c r="K15" s="114"/>
      <c r="L15" s="114"/>
      <c r="M15" s="46"/>
    </row>
    <row r="16" spans="1:13" ht="24.6" customHeight="1">
      <c r="A16" s="46"/>
      <c r="B16" s="114"/>
      <c r="C16" s="114"/>
      <c r="D16" s="114"/>
      <c r="E16" s="114"/>
      <c r="F16" s="114"/>
      <c r="G16" s="114"/>
      <c r="H16" s="114"/>
      <c r="I16" s="114"/>
      <c r="J16" s="114"/>
      <c r="K16" s="114"/>
      <c r="L16" s="114"/>
      <c r="M16" s="46"/>
    </row>
    <row r="17" spans="1:13" ht="18" customHeight="1">
      <c r="A17" s="46"/>
      <c r="B17" s="114"/>
      <c r="C17" s="114"/>
      <c r="D17" s="114"/>
      <c r="E17" s="114"/>
      <c r="F17" s="114"/>
      <c r="G17" s="114"/>
      <c r="H17" s="114"/>
      <c r="I17" s="114"/>
      <c r="J17" s="114"/>
      <c r="K17" s="114"/>
      <c r="L17" s="114"/>
      <c r="M17" s="46"/>
    </row>
    <row r="18" spans="1:13" ht="30.6" customHeight="1">
      <c r="A18" s="46"/>
      <c r="B18" s="114"/>
      <c r="C18" s="114"/>
      <c r="D18" s="114"/>
      <c r="E18" s="114"/>
      <c r="F18" s="114"/>
      <c r="G18" s="114"/>
      <c r="H18" s="114"/>
      <c r="I18" s="114"/>
      <c r="J18" s="114"/>
      <c r="K18" s="114"/>
      <c r="L18" s="114"/>
      <c r="M18" s="46"/>
    </row>
    <row r="19" spans="1:13">
      <c r="A19" s="46"/>
      <c r="B19" s="45" t="s">
        <v>2</v>
      </c>
      <c r="C19" s="46"/>
      <c r="D19" s="46"/>
      <c r="E19" s="46"/>
      <c r="F19" s="46"/>
      <c r="G19" s="46"/>
      <c r="H19" s="46"/>
      <c r="I19" s="46"/>
      <c r="J19" s="46"/>
      <c r="K19" s="46"/>
      <c r="L19" s="46"/>
      <c r="M19" s="46"/>
    </row>
    <row r="20" spans="1:13">
      <c r="A20" s="46"/>
      <c r="B20" s="47" t="s">
        <v>3</v>
      </c>
      <c r="C20" s="48"/>
      <c r="D20" s="48"/>
      <c r="E20" s="48"/>
      <c r="F20" s="117"/>
      <c r="G20" s="117"/>
      <c r="H20" s="117"/>
      <c r="I20" s="48"/>
      <c r="J20" s="48"/>
      <c r="K20" s="48"/>
      <c r="L20" s="48"/>
      <c r="M20" s="46"/>
    </row>
    <row r="21" spans="1:13">
      <c r="A21" s="46"/>
      <c r="B21" s="47" t="s">
        <v>4</v>
      </c>
      <c r="C21" s="48"/>
      <c r="D21" s="48"/>
      <c r="E21" s="48"/>
      <c r="F21" s="117"/>
      <c r="G21" s="117"/>
      <c r="H21" s="117"/>
      <c r="I21" s="49"/>
      <c r="J21" s="48"/>
      <c r="K21" s="48"/>
      <c r="L21" s="48"/>
      <c r="M21" s="46"/>
    </row>
    <row r="22" spans="1:13">
      <c r="A22" s="46"/>
      <c r="B22" s="47" t="s">
        <v>5</v>
      </c>
      <c r="C22" s="48"/>
      <c r="D22" s="48"/>
      <c r="E22" s="48"/>
      <c r="F22" s="118"/>
      <c r="G22" s="117"/>
      <c r="H22" s="117"/>
      <c r="I22" s="49" t="s">
        <v>6</v>
      </c>
      <c r="J22" s="48"/>
      <c r="K22" s="48"/>
      <c r="L22" s="48"/>
      <c r="M22" s="46"/>
    </row>
    <row r="23" spans="1:13">
      <c r="A23" s="46"/>
      <c r="B23" s="47" t="s">
        <v>7</v>
      </c>
      <c r="C23" s="48"/>
      <c r="D23" s="48"/>
      <c r="E23" s="48"/>
      <c r="F23" s="118"/>
      <c r="G23" s="118"/>
      <c r="H23" s="118"/>
      <c r="I23" s="103" t="str">
        <f>IF(OR(ISNUMBER(F23),F23=""),"","Invalid date of birth")</f>
        <v/>
      </c>
      <c r="J23" s="48"/>
      <c r="K23" s="48"/>
      <c r="L23" s="48"/>
      <c r="M23" s="46"/>
    </row>
    <row r="24" spans="1:13">
      <c r="A24" s="46"/>
      <c r="B24" s="47" t="s">
        <v>8</v>
      </c>
      <c r="C24" s="48"/>
      <c r="D24" s="48"/>
      <c r="E24" s="48"/>
      <c r="F24" s="117" t="s">
        <v>9</v>
      </c>
      <c r="G24" s="117"/>
      <c r="H24" s="117"/>
      <c r="I24" s="49"/>
      <c r="J24" s="48"/>
      <c r="K24" s="48"/>
      <c r="L24" s="48"/>
      <c r="M24" s="46"/>
    </row>
    <row r="25" spans="1:13">
      <c r="A25" s="46"/>
      <c r="B25" s="47" t="s">
        <v>10</v>
      </c>
      <c r="C25" s="48"/>
      <c r="D25" s="48"/>
      <c r="E25" s="48"/>
      <c r="F25" s="117" t="s">
        <v>9</v>
      </c>
      <c r="G25" s="117"/>
      <c r="H25" s="117"/>
      <c r="I25" s="49" t="s">
        <v>11</v>
      </c>
      <c r="J25" s="48"/>
      <c r="K25" s="48"/>
      <c r="L25" s="48"/>
      <c r="M25" s="46"/>
    </row>
    <row r="26" spans="1:13">
      <c r="A26" s="46"/>
      <c r="B26" s="47" t="s">
        <v>12</v>
      </c>
      <c r="C26" s="48"/>
      <c r="D26" s="48"/>
      <c r="E26" s="48"/>
      <c r="F26" s="117" t="s">
        <v>9</v>
      </c>
      <c r="G26" s="117"/>
      <c r="H26" s="117"/>
      <c r="I26" s="49"/>
      <c r="J26" s="48"/>
      <c r="K26" s="48"/>
      <c r="L26" s="48"/>
      <c r="M26" s="46"/>
    </row>
    <row r="27" spans="1:13">
      <c r="A27" s="46"/>
      <c r="B27" s="47" t="s">
        <v>13</v>
      </c>
      <c r="C27" s="48"/>
      <c r="D27" s="48"/>
      <c r="E27" s="48"/>
      <c r="F27" s="119"/>
      <c r="G27" s="119"/>
      <c r="H27" s="119"/>
      <c r="I27" s="49" t="s">
        <v>14</v>
      </c>
      <c r="J27" s="48"/>
      <c r="K27" s="48"/>
      <c r="L27" s="48"/>
      <c r="M27" s="46"/>
    </row>
    <row r="28" spans="1:13" ht="25.5" customHeight="1">
      <c r="A28" s="46"/>
      <c r="B28" s="47"/>
      <c r="C28" s="48"/>
      <c r="D28" s="48"/>
      <c r="E28" s="48"/>
      <c r="F28" s="48"/>
      <c r="G28" s="48"/>
      <c r="H28" s="48"/>
      <c r="I28" s="48"/>
      <c r="J28" s="48"/>
      <c r="K28" s="48"/>
      <c r="L28" s="48"/>
      <c r="M28" s="46"/>
    </row>
    <row r="29" spans="1:13">
      <c r="A29" s="46"/>
      <c r="B29" s="45" t="s">
        <v>15</v>
      </c>
      <c r="C29" s="46"/>
      <c r="D29" s="46"/>
      <c r="E29" s="46"/>
      <c r="F29" s="46"/>
      <c r="G29" s="46"/>
      <c r="H29" s="46"/>
      <c r="K29" s="86"/>
      <c r="L29" s="46"/>
      <c r="M29" s="46"/>
    </row>
    <row r="30" spans="1:13">
      <c r="A30" s="46"/>
      <c r="B30" s="45"/>
      <c r="C30" s="46"/>
      <c r="D30" s="46"/>
      <c r="E30" s="46"/>
      <c r="F30" s="46"/>
      <c r="G30" s="46"/>
      <c r="H30" s="46"/>
      <c r="I30" s="46"/>
      <c r="J30"/>
      <c r="K30" s="46"/>
      <c r="L30" s="46"/>
      <c r="M30" s="46"/>
    </row>
    <row r="31" spans="1:13" ht="54" customHeight="1">
      <c r="A31" s="46"/>
      <c r="B31" s="120" t="str">
        <f>"Members are able to contribute a maximum of 15% of their Pensionable Earnings, including regular contributions but excluding any AVC or SPPP contributions. Based on your Pensionable Earnings, the maximum amount of additional contributions you can pay is £"&amp;TEXT(Calculations!D14,"#,##0.00")&amp;" per month."</f>
        <v>Members are able to contribute a maximum of 15% of their Pensionable Earnings, including regular contributions but excluding any AVC or SPPP contributions. Based on your Pensionable Earnings, the maximum amount of additional contributions you can pay is £0.00 per month.</v>
      </c>
      <c r="C31" s="120"/>
      <c r="D31" s="120"/>
      <c r="E31" s="120"/>
      <c r="F31" s="120"/>
      <c r="G31" s="120"/>
      <c r="H31" s="120"/>
      <c r="I31" s="120"/>
      <c r="J31" s="120"/>
      <c r="K31" s="120"/>
      <c r="L31" s="46"/>
      <c r="M31" s="46"/>
    </row>
    <row r="32" spans="1:13">
      <c r="A32" s="46"/>
      <c r="B32" s="46"/>
      <c r="C32" s="46"/>
      <c r="D32" s="46"/>
      <c r="E32" s="46"/>
      <c r="F32" s="46"/>
      <c r="G32" s="46"/>
      <c r="H32" s="46"/>
      <c r="I32" s="46"/>
      <c r="J32" s="46"/>
      <c r="K32" s="46"/>
      <c r="L32" s="46"/>
      <c r="M32" s="46"/>
    </row>
    <row r="33" spans="1:13" ht="15">
      <c r="A33" s="46"/>
      <c r="B33" s="45" t="str">
        <f>"Additional monthly contribution you would like to pay over the 12 month period (must not exceed £"&amp;TEXT(Calculations!D14,"#,##0.00")&amp;")"</f>
        <v>Additional monthly contribution you would like to pay over the 12 month period (must not exceed £0.00)</v>
      </c>
      <c r="C33" s="46"/>
      <c r="D33" s="46"/>
      <c r="E33" s="46"/>
      <c r="F33" s="46"/>
      <c r="G33" s="46"/>
      <c r="H33" s="46"/>
      <c r="J33" s="50" t="s">
        <v>16</v>
      </c>
      <c r="K33" s="87"/>
      <c r="L33" s="51" t="s">
        <v>17</v>
      </c>
      <c r="M33" s="46"/>
    </row>
    <row r="34" spans="1:13" ht="15">
      <c r="A34" s="46"/>
      <c r="B34" s="45"/>
      <c r="C34" s="46"/>
      <c r="D34" s="46"/>
      <c r="E34" s="46"/>
      <c r="F34" s="46"/>
      <c r="G34" s="46"/>
      <c r="H34" s="46"/>
      <c r="I34" s="50"/>
      <c r="J34" s="49"/>
      <c r="K34" s="88" t="str">
        <f>IF(K33&lt;=Calculations!D14,"","Must be less than £"&amp;TEXT(Calculations!D14,"#,##0.00"))</f>
        <v/>
      </c>
      <c r="L34" s="46"/>
      <c r="M34" s="46"/>
    </row>
    <row r="35" spans="1:13" ht="15.6" thickBot="1">
      <c r="A35" s="46"/>
      <c r="B35" s="46"/>
      <c r="C35" s="52"/>
      <c r="D35" s="46"/>
      <c r="E35" s="46"/>
      <c r="F35" s="46"/>
      <c r="G35" s="46"/>
      <c r="H35" s="46"/>
      <c r="I35" s="46"/>
      <c r="J35" s="50"/>
      <c r="K35" s="53"/>
      <c r="L35" s="54"/>
      <c r="M35" s="46"/>
    </row>
    <row r="36" spans="1:13" ht="7.5" customHeight="1">
      <c r="A36" s="46"/>
      <c r="B36" s="55"/>
      <c r="C36" s="56"/>
      <c r="D36" s="56"/>
      <c r="E36" s="56"/>
      <c r="F36" s="56"/>
      <c r="G36" s="56"/>
      <c r="H36" s="56"/>
      <c r="I36" s="56"/>
      <c r="J36" s="56"/>
      <c r="K36" s="56"/>
      <c r="L36" s="56"/>
      <c r="M36" s="57"/>
    </row>
    <row r="37" spans="1:13">
      <c r="A37" s="46"/>
      <c r="B37" s="58"/>
      <c r="C37" s="45" t="s">
        <v>18</v>
      </c>
      <c r="D37" s="46"/>
      <c r="E37" s="46"/>
      <c r="F37" s="46"/>
      <c r="G37" s="46"/>
      <c r="H37" s="46"/>
      <c r="I37" s="46"/>
      <c r="J37" s="46"/>
      <c r="K37" s="46"/>
      <c r="L37" s="46"/>
      <c r="M37" s="59"/>
    </row>
    <row r="38" spans="1:13">
      <c r="A38" s="46"/>
      <c r="B38" s="58"/>
      <c r="C38" s="46"/>
      <c r="D38" s="46"/>
      <c r="E38" s="46"/>
      <c r="F38" s="46"/>
      <c r="G38" s="46"/>
      <c r="H38" s="46"/>
      <c r="I38" s="46"/>
      <c r="J38" s="46"/>
      <c r="K38" s="46"/>
      <c r="L38" s="46"/>
      <c r="M38" s="59"/>
    </row>
    <row r="39" spans="1:13" ht="15" customHeight="1">
      <c r="A39" s="46"/>
      <c r="B39" s="58"/>
      <c r="C39" s="115" t="str">
        <f>Calculations!B47</f>
        <v>To calculate your Added Pension quotation, please complete the fields above.</v>
      </c>
      <c r="D39" s="115"/>
      <c r="E39" s="115"/>
      <c r="F39" s="115"/>
      <c r="G39" s="115"/>
      <c r="H39" s="115"/>
      <c r="I39" s="115"/>
      <c r="J39" s="115"/>
      <c r="K39" s="115"/>
      <c r="L39" s="115"/>
      <c r="M39" s="59"/>
    </row>
    <row r="40" spans="1:13" ht="15" customHeight="1">
      <c r="A40" s="46"/>
      <c r="B40" s="58"/>
      <c r="C40" s="115"/>
      <c r="D40" s="115"/>
      <c r="E40" s="115"/>
      <c r="F40" s="115"/>
      <c r="G40" s="115"/>
      <c r="H40" s="115"/>
      <c r="I40" s="115"/>
      <c r="J40" s="115"/>
      <c r="K40" s="115"/>
      <c r="L40" s="115"/>
      <c r="M40" s="59"/>
    </row>
    <row r="41" spans="1:13" ht="5.0999999999999996" customHeight="1">
      <c r="A41" s="46"/>
      <c r="B41" s="58"/>
      <c r="C41" s="115"/>
      <c r="D41" s="115"/>
      <c r="E41" s="115"/>
      <c r="F41" s="115"/>
      <c r="G41" s="115"/>
      <c r="H41" s="115"/>
      <c r="I41" s="115"/>
      <c r="J41" s="115"/>
      <c r="K41" s="115"/>
      <c r="L41" s="115"/>
      <c r="M41" s="59"/>
    </row>
    <row r="42" spans="1:13" ht="6.6" customHeight="1">
      <c r="A42" s="46"/>
      <c r="B42" s="58"/>
      <c r="C42" s="82"/>
      <c r="D42" s="83"/>
      <c r="E42" s="83"/>
      <c r="F42" s="83"/>
      <c r="G42" s="83"/>
      <c r="H42" s="83"/>
      <c r="I42" s="83"/>
      <c r="J42" s="83"/>
      <c r="K42" s="83"/>
      <c r="L42" s="84"/>
      <c r="M42" s="59"/>
    </row>
    <row r="43" spans="1:13" ht="15" customHeight="1">
      <c r="A43" s="46"/>
      <c r="B43" s="58"/>
      <c r="C43" s="115" t="str">
        <f>IF(AND(Calculations!D36=0,Calculations!B39="age within factor table range"),"If you would like to proceed with the above quotation, please convert this form to a PDF or print it out and then send it via post or email to the Plan administrators, Equiniti, using the contact details below:","")</f>
        <v/>
      </c>
      <c r="D43" s="115"/>
      <c r="E43" s="115"/>
      <c r="F43" s="115"/>
      <c r="G43" s="115"/>
      <c r="H43" s="115"/>
      <c r="I43" s="115"/>
      <c r="J43" s="115"/>
      <c r="K43" s="115"/>
      <c r="L43" s="115"/>
      <c r="M43" s="59"/>
    </row>
    <row r="44" spans="1:13" ht="13.5" customHeight="1">
      <c r="A44" s="46"/>
      <c r="B44" s="58"/>
      <c r="C44" s="115"/>
      <c r="D44" s="115"/>
      <c r="E44" s="115"/>
      <c r="F44" s="115"/>
      <c r="G44" s="115"/>
      <c r="H44" s="115"/>
      <c r="I44" s="115"/>
      <c r="J44" s="115"/>
      <c r="K44" s="115"/>
      <c r="L44" s="115"/>
      <c r="M44" s="59"/>
    </row>
    <row r="45" spans="1:13" ht="14.45" customHeight="1">
      <c r="A45" s="46"/>
      <c r="B45" s="58"/>
      <c r="C45" s="82"/>
      <c r="D45" s="83"/>
      <c r="E45" s="83"/>
      <c r="F45" s="83"/>
      <c r="G45" s="83"/>
      <c r="H45" s="83"/>
      <c r="I45" s="83"/>
      <c r="J45" s="83"/>
      <c r="K45" s="83"/>
      <c r="L45" s="84"/>
      <c r="M45" s="59"/>
    </row>
    <row r="46" spans="1:13" ht="15" customHeight="1">
      <c r="A46" s="46"/>
      <c r="B46" s="58"/>
      <c r="C46" s="82" t="s">
        <v>19</v>
      </c>
      <c r="D46" s="85" t="s">
        <v>20</v>
      </c>
      <c r="E46" s="82"/>
      <c r="F46" s="82"/>
      <c r="G46" s="82"/>
      <c r="H46" s="82"/>
      <c r="I46" s="82"/>
      <c r="J46" s="82"/>
      <c r="K46" s="82"/>
      <c r="L46" s="84"/>
      <c r="M46" s="59"/>
    </row>
    <row r="47" spans="1:13" ht="60.6" customHeight="1">
      <c r="A47" s="46"/>
      <c r="B47" s="58"/>
      <c r="C47" s="82" t="s">
        <v>21</v>
      </c>
      <c r="D47" s="115" t="s">
        <v>22</v>
      </c>
      <c r="E47" s="115"/>
      <c r="F47" s="115"/>
      <c r="G47" s="115"/>
      <c r="H47" s="82"/>
      <c r="I47" s="82"/>
      <c r="J47" s="82"/>
      <c r="K47" s="82"/>
      <c r="L47" s="84"/>
      <c r="M47" s="59"/>
    </row>
    <row r="48" spans="1:13" ht="31.5" customHeight="1">
      <c r="A48" s="46"/>
      <c r="B48" s="58"/>
      <c r="C48" s="116" t="str">
        <f>IF(AND(Calculations!D36=0,Calculations!B39="age within factor table range"),"The administrator, Equiniti, will then confirm the additional benefits purchased and the cost, or be in contact with you if there is an issue with one of the inputs.","")</f>
        <v/>
      </c>
      <c r="D48" s="116"/>
      <c r="E48" s="116"/>
      <c r="F48" s="116"/>
      <c r="G48" s="116"/>
      <c r="H48" s="116"/>
      <c r="I48" s="116"/>
      <c r="J48" s="116"/>
      <c r="K48" s="116"/>
      <c r="L48" s="116"/>
      <c r="M48" s="59"/>
    </row>
    <row r="49" spans="1:13" ht="15" thickBot="1">
      <c r="A49" s="46"/>
      <c r="B49" s="60"/>
      <c r="C49" s="61"/>
      <c r="D49" s="61"/>
      <c r="E49" s="61"/>
      <c r="F49" s="61"/>
      <c r="G49" s="61"/>
      <c r="H49" s="61"/>
      <c r="I49" s="61"/>
      <c r="J49" s="61"/>
      <c r="K49" s="61"/>
      <c r="L49" s="61"/>
      <c r="M49" s="62"/>
    </row>
    <row r="50" spans="1:13">
      <c r="A50" s="46"/>
      <c r="B50" s="46"/>
      <c r="C50" s="46"/>
      <c r="D50" s="46"/>
      <c r="E50" s="46"/>
      <c r="F50" s="46"/>
      <c r="G50" s="46"/>
      <c r="H50" s="46"/>
      <c r="I50" s="46"/>
      <c r="J50" s="46"/>
      <c r="K50" s="46"/>
      <c r="L50" s="46"/>
      <c r="M50" s="46"/>
    </row>
    <row r="51" spans="1:13">
      <c r="A51" s="46"/>
      <c r="B51" s="46"/>
      <c r="C51" s="46"/>
      <c r="D51" s="46"/>
      <c r="E51" s="46"/>
      <c r="F51" s="46"/>
      <c r="G51" s="46"/>
      <c r="H51" s="46"/>
      <c r="I51" s="46"/>
      <c r="J51" s="46"/>
      <c r="K51" s="46"/>
      <c r="L51" s="46"/>
      <c r="M51" s="46"/>
    </row>
    <row r="52" spans="1:13">
      <c r="A52" s="46"/>
      <c r="B52" s="49" t="str">
        <f>'Version control'!C37</f>
        <v>CNPP Added Pension Calculator 2025/26 v1.0</v>
      </c>
      <c r="C52" s="46"/>
      <c r="D52" s="46"/>
      <c r="E52" s="46"/>
      <c r="F52" s="46"/>
      <c r="G52" s="46"/>
      <c r="H52" s="46"/>
      <c r="I52" s="46"/>
      <c r="J52" s="46"/>
      <c r="K52" s="46"/>
      <c r="L52" s="46"/>
      <c r="M52" s="46"/>
    </row>
    <row r="53" spans="1:13" hidden="1">
      <c r="A53" s="46"/>
      <c r="B53" s="46"/>
      <c r="C53" s="46"/>
      <c r="D53" s="46"/>
      <c r="E53" s="46"/>
      <c r="F53" s="46"/>
      <c r="G53" s="46"/>
      <c r="H53" s="46"/>
      <c r="I53" s="46"/>
      <c r="J53" s="46"/>
      <c r="K53" s="46"/>
      <c r="L53" s="46"/>
      <c r="M53" s="46"/>
    </row>
    <row r="54" spans="1:13" hidden="1">
      <c r="A54" s="46"/>
      <c r="B54" s="46"/>
      <c r="C54" s="46"/>
      <c r="D54" s="46"/>
      <c r="E54" s="46"/>
      <c r="F54" s="46"/>
      <c r="G54" s="46"/>
      <c r="H54" s="46"/>
      <c r="I54" s="46"/>
      <c r="J54" s="46"/>
      <c r="K54" s="46"/>
      <c r="L54" s="46"/>
      <c r="M54" s="46"/>
    </row>
    <row r="55" spans="1:13" hidden="1">
      <c r="A55" s="46"/>
      <c r="C55" s="46"/>
      <c r="D55" s="46"/>
      <c r="E55" s="46"/>
      <c r="F55" s="46"/>
      <c r="G55" s="46"/>
      <c r="H55" s="46"/>
      <c r="I55" s="46"/>
      <c r="J55" s="46"/>
      <c r="K55" s="46"/>
      <c r="L55" s="46"/>
      <c r="M55" s="46"/>
    </row>
  </sheetData>
  <sheetProtection algorithmName="SHA-512" hashValue="/+uCuaX+3IOhK0YssYMBJN9NFQ+PhP/ObZy8Yt5U/fYyQ3SzGtr4Lb06B6KlanBN1vdQIokRgppOCQGS1cHr8g==" saltValue="S0ZW6TfQR6ZA70Rsa75SzA==" spinCount="100000" sheet="1" objects="1" scenarios="1"/>
  <mergeCells count="14">
    <mergeCell ref="B6:L18"/>
    <mergeCell ref="C39:L41"/>
    <mergeCell ref="C43:L44"/>
    <mergeCell ref="C48:L48"/>
    <mergeCell ref="D47:G47"/>
    <mergeCell ref="F21:H21"/>
    <mergeCell ref="F20:H20"/>
    <mergeCell ref="F26:H26"/>
    <mergeCell ref="F25:H25"/>
    <mergeCell ref="F24:H24"/>
    <mergeCell ref="F23:H23"/>
    <mergeCell ref="F22:H22"/>
    <mergeCell ref="F27:H27"/>
    <mergeCell ref="B31:K31"/>
  </mergeCells>
  <dataValidations count="5">
    <dataValidation type="list" allowBlank="1" showInputMessage="1" showErrorMessage="1" sqref="K29" xr:uid="{393E5204-B880-403B-B39E-47B9ED5FA655}">
      <formula1>"Yes, No"</formula1>
    </dataValidation>
    <dataValidation type="list" allowBlank="1" showInputMessage="1" showErrorMessage="1" sqref="F24:H24" xr:uid="{9FDADFC0-ECF4-4B5D-8F0E-6958F9235B1A}">
      <formula1>"Please select from the dropdown list,Male, Female"</formula1>
    </dataValidation>
    <dataValidation type="list" allowBlank="1" showInputMessage="1" showErrorMessage="1" sqref="F25:H25" xr:uid="{6F67095B-AFAE-4F98-898E-4FFEE52B8801}">
      <formula1>"Please select from the dropdown list, DSRL, GPS DRS, GPS SLC, LLWR, Magnox, Sellafield"</formula1>
    </dataValidation>
    <dataValidation type="list" allowBlank="1" showInputMessage="1" showErrorMessage="1" sqref="F26:H26" xr:uid="{11408475-B2BD-48D0-9D8D-F55190A595A3}">
      <formula1>"Please select from the dropdown list, 60,65"</formula1>
    </dataValidation>
    <dataValidation type="custom" allowBlank="1" showInputMessage="1" showErrorMessage="1" sqref="J34 K33" xr:uid="{5DC904D3-A523-4539-A095-4A8BC988EA12}">
      <formula1>J33&gt;=0</formula1>
    </dataValidation>
  </dataValidations>
  <pageMargins left="0.55118110236220474" right="0.23622047244094491" top="0.74803149606299213" bottom="0.39370078740157483" header="0.31496062992125984" footer="0.31496062992125984"/>
  <pageSetup paperSize="9" scale="77" orientation="portrait" r:id="rId1"/>
  <extLst>
    <ext xmlns:x14="http://schemas.microsoft.com/office/spreadsheetml/2009/9/main" uri="{78C0D931-6437-407d-A8EE-F0AAD7539E65}">
      <x14:conditionalFormattings>
        <x14:conditionalFormatting xmlns:xm="http://schemas.microsoft.com/office/excel/2006/main">
          <x14:cfRule type="cellIs" priority="1" operator="greaterThan" id="{522FF917-71A6-4D35-9C64-A3467FBB8320}">
            <xm:f>Calculations!$D$14</xm:f>
            <x14:dxf>
              <fill>
                <patternFill>
                  <bgColor rgb="FFFF9999"/>
                </patternFill>
              </fill>
            </x14:dxf>
          </x14:cfRule>
          <xm:sqref>K33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08C1-69B8-449C-9806-6E44BC6619DE}">
  <dimension ref="B2:U74"/>
  <sheetViews>
    <sheetView workbookViewId="0">
      <pane ySplit="18" topLeftCell="A19" activePane="bottomLeft" state="frozen"/>
      <selection pane="bottomLeft" activeCell="B6" sqref="B6:L18"/>
      <selection activeCell="B6" sqref="B6:L18"/>
    </sheetView>
  </sheetViews>
  <sheetFormatPr defaultRowHeight="14.45"/>
  <cols>
    <col min="2" max="10" width="10.42578125" customWidth="1"/>
    <col min="13" max="13" width="11.140625" customWidth="1"/>
    <col min="15" max="17" width="15.5703125" customWidth="1"/>
  </cols>
  <sheetData>
    <row r="2" spans="2:13" ht="14.45" customHeight="1">
      <c r="B2" s="123" t="s">
        <v>23</v>
      </c>
      <c r="C2" s="123"/>
      <c r="D2" s="123"/>
      <c r="E2" s="123"/>
      <c r="F2" s="123"/>
      <c r="G2" s="123"/>
      <c r="H2" s="123"/>
      <c r="I2" s="123"/>
      <c r="J2" s="123"/>
      <c r="M2" s="16" t="s">
        <v>24</v>
      </c>
    </row>
    <row r="3" spans="2:13" ht="14.45" customHeight="1">
      <c r="B3" s="123"/>
      <c r="C3" s="123"/>
      <c r="D3" s="123"/>
      <c r="E3" s="123"/>
      <c r="F3" s="123"/>
      <c r="G3" s="123"/>
      <c r="H3" s="123"/>
      <c r="I3" s="123"/>
      <c r="J3" s="123"/>
      <c r="M3" s="30" t="s">
        <v>25</v>
      </c>
    </row>
    <row r="4" spans="2:13">
      <c r="B4" s="123"/>
      <c r="C4" s="123"/>
      <c r="D4" s="123"/>
      <c r="E4" s="123"/>
      <c r="F4" s="123"/>
      <c r="G4" s="123"/>
      <c r="H4" s="123"/>
      <c r="I4" s="123"/>
      <c r="J4" s="123"/>
    </row>
    <row r="5" spans="2:13">
      <c r="B5" s="123"/>
      <c r="C5" s="123"/>
      <c r="D5" s="123"/>
      <c r="E5" s="123"/>
      <c r="F5" s="123"/>
      <c r="G5" s="123"/>
      <c r="H5" s="123"/>
      <c r="I5" s="123"/>
      <c r="J5" s="123"/>
    </row>
    <row r="6" spans="2:13">
      <c r="B6" s="123"/>
      <c r="C6" s="123"/>
      <c r="D6" s="123"/>
      <c r="E6" s="123"/>
      <c r="F6" s="123"/>
      <c r="G6" s="123"/>
      <c r="H6" s="123"/>
      <c r="I6" s="123"/>
      <c r="J6" s="123"/>
    </row>
    <row r="7" spans="2:13">
      <c r="B7" s="123"/>
      <c r="C7" s="123"/>
      <c r="D7" s="123"/>
      <c r="E7" s="123"/>
      <c r="F7" s="123"/>
      <c r="G7" s="123"/>
      <c r="H7" s="123"/>
      <c r="I7" s="123"/>
      <c r="J7" s="123"/>
    </row>
    <row r="8" spans="2:13">
      <c r="B8" s="123"/>
      <c r="C8" s="123"/>
      <c r="D8" s="123"/>
      <c r="E8" s="123"/>
      <c r="F8" s="123"/>
      <c r="G8" s="123"/>
      <c r="H8" s="123"/>
      <c r="I8" s="123"/>
      <c r="J8" s="123"/>
    </row>
    <row r="9" spans="2:13">
      <c r="B9" s="123"/>
      <c r="C9" s="123"/>
      <c r="D9" s="123"/>
      <c r="E9" s="123"/>
      <c r="F9" s="123"/>
      <c r="G9" s="123"/>
      <c r="H9" s="123"/>
      <c r="I9" s="123"/>
      <c r="J9" s="123"/>
    </row>
    <row r="10" spans="2:13">
      <c r="B10" s="123"/>
      <c r="C10" s="123"/>
      <c r="D10" s="123"/>
      <c r="E10" s="123"/>
      <c r="F10" s="123"/>
      <c r="G10" s="123"/>
      <c r="H10" s="123"/>
      <c r="I10" s="123"/>
      <c r="J10" s="123"/>
    </row>
    <row r="12" spans="2:13">
      <c r="B12" t="s">
        <v>26</v>
      </c>
      <c r="D12" s="31">
        <v>45748</v>
      </c>
    </row>
    <row r="13" spans="2:13">
      <c r="B13" t="s">
        <v>27</v>
      </c>
      <c r="D13" s="31">
        <v>46112</v>
      </c>
    </row>
    <row r="15" spans="2:13">
      <c r="B15" s="1"/>
      <c r="C15" s="126" t="s">
        <v>28</v>
      </c>
      <c r="D15" s="127"/>
      <c r="E15" s="127"/>
      <c r="F15" s="128"/>
      <c r="G15" s="126" t="s">
        <v>29</v>
      </c>
      <c r="H15" s="127"/>
      <c r="I15" s="127"/>
      <c r="J15" s="128"/>
    </row>
    <row r="16" spans="2:13">
      <c r="B16" s="2"/>
      <c r="C16" s="124" t="s">
        <v>30</v>
      </c>
      <c r="D16" s="125"/>
      <c r="E16" s="125" t="s">
        <v>31</v>
      </c>
      <c r="F16" s="129"/>
      <c r="G16" s="124" t="s">
        <v>30</v>
      </c>
      <c r="H16" s="125"/>
      <c r="I16" s="125" t="s">
        <v>31</v>
      </c>
      <c r="J16" s="129"/>
    </row>
    <row r="17" spans="2:21">
      <c r="B17" s="2"/>
      <c r="C17" s="3" t="s">
        <v>32</v>
      </c>
      <c r="D17" s="4" t="s">
        <v>33</v>
      </c>
      <c r="E17" s="4" t="s">
        <v>32</v>
      </c>
      <c r="F17" s="5" t="s">
        <v>33</v>
      </c>
      <c r="G17" s="3" t="s">
        <v>32</v>
      </c>
      <c r="H17" s="4" t="s">
        <v>33</v>
      </c>
      <c r="I17" s="4" t="s">
        <v>32</v>
      </c>
      <c r="J17" s="5" t="s">
        <v>33</v>
      </c>
      <c r="O17" s="74" t="s">
        <v>34</v>
      </c>
      <c r="P17" s="11"/>
      <c r="Q17" s="121" t="s">
        <v>35</v>
      </c>
    </row>
    <row r="18" spans="2:21">
      <c r="B18" s="2" t="s">
        <v>36</v>
      </c>
      <c r="C18" s="3" t="s">
        <v>37</v>
      </c>
      <c r="D18" s="4" t="s">
        <v>38</v>
      </c>
      <c r="E18" s="4" t="s">
        <v>39</v>
      </c>
      <c r="F18" s="5" t="s">
        <v>40</v>
      </c>
      <c r="G18" s="3" t="s">
        <v>41</v>
      </c>
      <c r="H18" s="4" t="s">
        <v>42</v>
      </c>
      <c r="I18" s="4" t="s">
        <v>43</v>
      </c>
      <c r="J18" s="5" t="s">
        <v>44</v>
      </c>
      <c r="O18" s="74" t="s">
        <v>45</v>
      </c>
      <c r="P18" s="11" t="s">
        <v>46</v>
      </c>
      <c r="Q18" s="122"/>
    </row>
    <row r="19" spans="2:21">
      <c r="B19" s="41">
        <v>25</v>
      </c>
      <c r="C19" s="89">
        <v>5.4930000000000003</v>
      </c>
      <c r="D19" s="90">
        <v>5.7949999999999999</v>
      </c>
      <c r="E19" s="90">
        <v>4.1159999999999997</v>
      </c>
      <c r="F19" s="90">
        <v>4.3849999999999998</v>
      </c>
      <c r="G19" s="89">
        <v>5.8760000000000003</v>
      </c>
      <c r="H19" s="90">
        <v>5.9889999999999999</v>
      </c>
      <c r="I19" s="90">
        <v>4.4630000000000001</v>
      </c>
      <c r="J19" s="99">
        <v>4.5570000000000004</v>
      </c>
      <c r="L19" s="65"/>
      <c r="O19" s="67">
        <v>0</v>
      </c>
      <c r="P19" s="72">
        <v>14181.99</v>
      </c>
      <c r="Q19" s="68">
        <v>0.05</v>
      </c>
    </row>
    <row r="20" spans="2:21">
      <c r="B20" s="42">
        <v>26</v>
      </c>
      <c r="C20" s="91">
        <v>5.68</v>
      </c>
      <c r="D20" s="92">
        <v>5.9960000000000004</v>
      </c>
      <c r="E20" s="92">
        <v>4.2549999999999999</v>
      </c>
      <c r="F20" s="92">
        <v>4.5359999999999996</v>
      </c>
      <c r="G20" s="91">
        <v>6.0789999999999997</v>
      </c>
      <c r="H20" s="92">
        <v>6.1970000000000001</v>
      </c>
      <c r="I20" s="92">
        <v>4.6159999999999997</v>
      </c>
      <c r="J20" s="100">
        <v>4.7149999999999999</v>
      </c>
      <c r="O20" s="67">
        <v>14182</v>
      </c>
      <c r="P20" s="72">
        <v>55436.99</v>
      </c>
      <c r="Q20" s="69">
        <v>6.3299999999999995E-2</v>
      </c>
    </row>
    <row r="21" spans="2:21">
      <c r="B21" s="42">
        <v>27</v>
      </c>
      <c r="C21" s="91">
        <v>5.8739999999999997</v>
      </c>
      <c r="D21" s="92">
        <v>6.2039999999999997</v>
      </c>
      <c r="E21" s="92">
        <v>4.399</v>
      </c>
      <c r="F21" s="92">
        <v>4.6909999999999998</v>
      </c>
      <c r="G21" s="91">
        <v>6.29</v>
      </c>
      <c r="H21" s="92">
        <v>6.4139999999999997</v>
      </c>
      <c r="I21" s="92">
        <v>4.774</v>
      </c>
      <c r="J21" s="100">
        <v>4.8780000000000001</v>
      </c>
      <c r="O21" s="67">
        <v>55437</v>
      </c>
      <c r="P21" s="72">
        <v>193379.99</v>
      </c>
      <c r="Q21" s="68">
        <v>7.0000000000000007E-2</v>
      </c>
    </row>
    <row r="22" spans="2:21">
      <c r="B22" s="42">
        <v>28</v>
      </c>
      <c r="C22" s="91">
        <v>6.0739999999999998</v>
      </c>
      <c r="D22" s="92">
        <v>6.4180000000000001</v>
      </c>
      <c r="E22" s="92">
        <v>4.5469999999999997</v>
      </c>
      <c r="F22" s="92">
        <v>4.8520000000000003</v>
      </c>
      <c r="G22" s="91">
        <v>6.5060000000000002</v>
      </c>
      <c r="H22" s="92">
        <v>6.6369999999999996</v>
      </c>
      <c r="I22" s="92">
        <v>4.9379999999999997</v>
      </c>
      <c r="J22" s="100">
        <v>5.0460000000000003</v>
      </c>
      <c r="O22" s="70">
        <v>193380</v>
      </c>
      <c r="P22" s="73"/>
      <c r="Q22" s="71">
        <v>7.0000000000000007E-2</v>
      </c>
    </row>
    <row r="23" spans="2:21">
      <c r="B23" s="42">
        <v>29</v>
      </c>
      <c r="C23" s="91">
        <v>6.28</v>
      </c>
      <c r="D23" s="92">
        <v>6.64</v>
      </c>
      <c r="E23" s="92">
        <v>4.7</v>
      </c>
      <c r="F23" s="92">
        <v>5.0179999999999998</v>
      </c>
      <c r="G23" s="91">
        <v>6.7309999999999999</v>
      </c>
      <c r="H23" s="92">
        <v>6.8680000000000003</v>
      </c>
      <c r="I23" s="92">
        <v>5.1059999999999999</v>
      </c>
      <c r="J23" s="100">
        <v>5.22</v>
      </c>
      <c r="U23" s="66"/>
    </row>
    <row r="24" spans="2:21">
      <c r="B24" s="42">
        <v>30</v>
      </c>
      <c r="C24" s="91">
        <v>6.4939999999999998</v>
      </c>
      <c r="D24" s="92">
        <v>6.87</v>
      </c>
      <c r="E24" s="92">
        <v>4.8579999999999997</v>
      </c>
      <c r="F24" s="92">
        <v>5.19</v>
      </c>
      <c r="G24" s="91">
        <v>6.9630000000000001</v>
      </c>
      <c r="H24" s="92">
        <v>7.1070000000000002</v>
      </c>
      <c r="I24" s="92">
        <v>5.2809999999999997</v>
      </c>
      <c r="J24" s="100">
        <v>5.4</v>
      </c>
    </row>
    <row r="25" spans="2:21">
      <c r="B25" s="42">
        <v>31</v>
      </c>
      <c r="C25" s="91">
        <v>6.7149999999999999</v>
      </c>
      <c r="D25" s="92">
        <v>7.1070000000000002</v>
      </c>
      <c r="E25" s="92">
        <v>5.0209999999999999</v>
      </c>
      <c r="F25" s="92">
        <v>5.367</v>
      </c>
      <c r="G25" s="91">
        <v>7.2039999999999997</v>
      </c>
      <c r="H25" s="92">
        <v>7.3529999999999998</v>
      </c>
      <c r="I25" s="92">
        <v>5.4610000000000003</v>
      </c>
      <c r="J25" s="100">
        <v>5.5860000000000003</v>
      </c>
    </row>
    <row r="26" spans="2:21">
      <c r="B26" s="42">
        <v>32</v>
      </c>
      <c r="C26" s="91">
        <v>6.9429999999999996</v>
      </c>
      <c r="D26" s="92">
        <v>7.3520000000000003</v>
      </c>
      <c r="E26" s="92">
        <v>5.19</v>
      </c>
      <c r="F26" s="92">
        <v>5.5510000000000002</v>
      </c>
      <c r="G26" s="91">
        <v>7.452</v>
      </c>
      <c r="H26" s="92">
        <v>7.6079999999999997</v>
      </c>
      <c r="I26" s="92">
        <v>5.6479999999999997</v>
      </c>
      <c r="J26" s="100">
        <v>5.7789999999999999</v>
      </c>
    </row>
    <row r="27" spans="2:21">
      <c r="B27" s="42">
        <v>33</v>
      </c>
      <c r="C27" s="91">
        <v>7.1790000000000003</v>
      </c>
      <c r="D27" s="92">
        <v>7.6059999999999999</v>
      </c>
      <c r="E27" s="92">
        <v>5.3639999999999999</v>
      </c>
      <c r="F27" s="92">
        <v>5.7409999999999997</v>
      </c>
      <c r="G27" s="91">
        <v>7.7089999999999996</v>
      </c>
      <c r="H27" s="92">
        <v>7.8730000000000002</v>
      </c>
      <c r="I27" s="92">
        <v>5.8410000000000002</v>
      </c>
      <c r="J27" s="100">
        <v>5.9770000000000003</v>
      </c>
    </row>
    <row r="28" spans="2:21">
      <c r="B28" s="42">
        <v>34</v>
      </c>
      <c r="C28" s="91">
        <v>7.423</v>
      </c>
      <c r="D28" s="92">
        <v>7.8680000000000003</v>
      </c>
      <c r="E28" s="92">
        <v>5.5439999999999996</v>
      </c>
      <c r="F28" s="92">
        <v>5.9370000000000003</v>
      </c>
      <c r="G28" s="91">
        <v>7.9740000000000002</v>
      </c>
      <c r="H28" s="92">
        <v>8.1460000000000008</v>
      </c>
      <c r="I28" s="92">
        <v>6.04</v>
      </c>
      <c r="J28" s="100">
        <v>6.1829999999999998</v>
      </c>
    </row>
    <row r="29" spans="2:21">
      <c r="B29" s="42">
        <v>35</v>
      </c>
      <c r="C29" s="91">
        <v>7.6749999999999998</v>
      </c>
      <c r="D29" s="92">
        <v>8.14</v>
      </c>
      <c r="E29" s="92">
        <v>5.7290000000000001</v>
      </c>
      <c r="F29" s="92">
        <v>6.14</v>
      </c>
      <c r="G29" s="91">
        <v>8.2490000000000006</v>
      </c>
      <c r="H29" s="92">
        <v>8.4290000000000003</v>
      </c>
      <c r="I29" s="92">
        <v>6.2460000000000004</v>
      </c>
      <c r="J29" s="100">
        <v>6.3959999999999999</v>
      </c>
    </row>
    <row r="30" spans="2:21">
      <c r="B30" s="42">
        <v>36</v>
      </c>
      <c r="C30" s="91">
        <v>7.9349999999999996</v>
      </c>
      <c r="D30" s="92">
        <v>8.42</v>
      </c>
      <c r="E30" s="92">
        <v>5.9210000000000003</v>
      </c>
      <c r="F30" s="92">
        <v>6.3490000000000002</v>
      </c>
      <c r="G30" s="91">
        <v>8.5329999999999995</v>
      </c>
      <c r="H30" s="92">
        <v>8.7210000000000001</v>
      </c>
      <c r="I30" s="92">
        <v>6.4589999999999996</v>
      </c>
      <c r="J30" s="100">
        <v>6.6150000000000002</v>
      </c>
    </row>
    <row r="31" spans="2:21">
      <c r="B31" s="42">
        <v>37</v>
      </c>
      <c r="C31" s="91">
        <v>8.2050000000000001</v>
      </c>
      <c r="D31" s="92">
        <v>8.7100000000000009</v>
      </c>
      <c r="E31" s="92">
        <v>6.12</v>
      </c>
      <c r="F31" s="92">
        <v>6.5659999999999998</v>
      </c>
      <c r="G31" s="91">
        <v>8.827</v>
      </c>
      <c r="H31" s="92">
        <v>9.0239999999999991</v>
      </c>
      <c r="I31" s="92">
        <v>6.6790000000000003</v>
      </c>
      <c r="J31" s="100">
        <v>6.843</v>
      </c>
    </row>
    <row r="32" spans="2:21">
      <c r="B32" s="42">
        <v>38</v>
      </c>
      <c r="C32" s="91">
        <v>8.4830000000000005</v>
      </c>
      <c r="D32" s="92">
        <v>9.01</v>
      </c>
      <c r="E32" s="92">
        <v>6.3239999999999998</v>
      </c>
      <c r="F32" s="92">
        <v>6.79</v>
      </c>
      <c r="G32" s="91">
        <v>9.1310000000000002</v>
      </c>
      <c r="H32" s="92">
        <v>9.3360000000000003</v>
      </c>
      <c r="I32" s="92">
        <v>6.907</v>
      </c>
      <c r="J32" s="100">
        <v>7.0780000000000003</v>
      </c>
    </row>
    <row r="33" spans="2:19">
      <c r="B33" s="42">
        <v>39</v>
      </c>
      <c r="C33" s="91">
        <v>8.77</v>
      </c>
      <c r="D33" s="92">
        <v>9.3209999999999997</v>
      </c>
      <c r="E33" s="92">
        <v>6.5350000000000001</v>
      </c>
      <c r="F33" s="92">
        <v>7.0209999999999999</v>
      </c>
      <c r="G33" s="91">
        <v>9.4450000000000003</v>
      </c>
      <c r="H33" s="92">
        <v>9.66</v>
      </c>
      <c r="I33" s="92">
        <v>7.1420000000000003</v>
      </c>
      <c r="J33" s="100">
        <v>7.3209999999999997</v>
      </c>
    </row>
    <row r="34" spans="2:19">
      <c r="B34" s="42">
        <v>40</v>
      </c>
      <c r="C34" s="91">
        <v>9.0660000000000007</v>
      </c>
      <c r="D34" s="92">
        <v>9.641</v>
      </c>
      <c r="E34" s="92">
        <v>6.7539999999999996</v>
      </c>
      <c r="F34" s="92">
        <v>7.26</v>
      </c>
      <c r="G34" s="91">
        <v>9.7680000000000007</v>
      </c>
      <c r="H34" s="92">
        <v>9.9939999999999998</v>
      </c>
      <c r="I34" s="92">
        <v>7.3849999999999998</v>
      </c>
      <c r="J34" s="100">
        <v>7.5720000000000001</v>
      </c>
    </row>
    <row r="35" spans="2:19">
      <c r="B35" s="42">
        <v>41</v>
      </c>
      <c r="C35" s="91">
        <v>9.3729999999999993</v>
      </c>
      <c r="D35" s="92">
        <v>9.9730000000000008</v>
      </c>
      <c r="E35" s="92">
        <v>6.9790000000000001</v>
      </c>
      <c r="F35" s="92">
        <v>7.508</v>
      </c>
      <c r="G35" s="91">
        <v>10.103999999999999</v>
      </c>
      <c r="H35" s="92">
        <v>10.340999999999999</v>
      </c>
      <c r="I35" s="92">
        <v>7.6349999999999998</v>
      </c>
      <c r="J35" s="100">
        <v>7.8319999999999999</v>
      </c>
    </row>
    <row r="36" spans="2:19">
      <c r="B36" s="42">
        <v>42</v>
      </c>
      <c r="C36" s="91">
        <v>9.6890000000000001</v>
      </c>
      <c r="D36" s="92">
        <v>10.316000000000001</v>
      </c>
      <c r="E36" s="92">
        <v>7.2119999999999997</v>
      </c>
      <c r="F36" s="92">
        <v>7.7629999999999999</v>
      </c>
      <c r="G36" s="91">
        <v>10.451000000000001</v>
      </c>
      <c r="H36" s="92">
        <v>10.699</v>
      </c>
      <c r="I36" s="92">
        <v>7.8940000000000001</v>
      </c>
      <c r="J36" s="100">
        <v>8.1</v>
      </c>
    </row>
    <row r="37" spans="2:19">
      <c r="B37" s="42">
        <v>43</v>
      </c>
      <c r="C37" s="91">
        <v>10.016999999999999</v>
      </c>
      <c r="D37" s="92">
        <v>10.67</v>
      </c>
      <c r="E37" s="92">
        <v>7.452</v>
      </c>
      <c r="F37" s="92">
        <v>8.0269999999999992</v>
      </c>
      <c r="G37" s="91">
        <v>10.808999999999999</v>
      </c>
      <c r="H37" s="92">
        <v>11.068</v>
      </c>
      <c r="I37" s="92">
        <v>8.1620000000000008</v>
      </c>
      <c r="J37" s="100">
        <v>8.3780000000000001</v>
      </c>
    </row>
    <row r="38" spans="2:19">
      <c r="B38" s="42">
        <v>44</v>
      </c>
      <c r="C38" s="91">
        <v>10.353999999999999</v>
      </c>
      <c r="D38" s="92">
        <v>11.036</v>
      </c>
      <c r="E38" s="92">
        <v>7.7009999999999996</v>
      </c>
      <c r="F38" s="92">
        <v>8.3000000000000007</v>
      </c>
      <c r="G38" s="91">
        <v>11.18</v>
      </c>
      <c r="H38" s="92">
        <v>11.45</v>
      </c>
      <c r="I38" s="92">
        <v>8.44</v>
      </c>
      <c r="J38" s="100">
        <v>8.6649999999999991</v>
      </c>
    </row>
    <row r="39" spans="2:19">
      <c r="B39" s="42">
        <v>45</v>
      </c>
      <c r="C39" s="91">
        <v>10.702999999999999</v>
      </c>
      <c r="D39" s="92">
        <v>11.414999999999999</v>
      </c>
      <c r="E39" s="92">
        <v>7.9560000000000004</v>
      </c>
      <c r="F39" s="92">
        <v>8.5820000000000007</v>
      </c>
      <c r="G39" s="91">
        <v>11.561999999999999</v>
      </c>
      <c r="H39" s="92">
        <v>11.847</v>
      </c>
      <c r="I39" s="92">
        <v>8.7260000000000009</v>
      </c>
      <c r="J39" s="100">
        <v>8.9610000000000003</v>
      </c>
    </row>
    <row r="40" spans="2:19">
      <c r="B40" s="42">
        <v>46</v>
      </c>
      <c r="C40" s="91">
        <v>11.061999999999999</v>
      </c>
      <c r="D40" s="92">
        <v>11.805999999999999</v>
      </c>
      <c r="E40" s="92">
        <v>8.2210000000000001</v>
      </c>
      <c r="F40" s="92">
        <v>8.8729999999999993</v>
      </c>
      <c r="G40" s="91">
        <v>11.958</v>
      </c>
      <c r="H40" s="92">
        <v>12.255000000000001</v>
      </c>
      <c r="I40" s="92">
        <v>9.0210000000000008</v>
      </c>
      <c r="J40" s="100">
        <v>9.2669999999999995</v>
      </c>
      <c r="L40" s="37"/>
      <c r="M40" s="37"/>
      <c r="N40" s="37"/>
      <c r="O40" s="37"/>
      <c r="P40" s="37"/>
      <c r="Q40" s="37"/>
      <c r="R40" s="37"/>
      <c r="S40" s="37"/>
    </row>
    <row r="41" spans="2:19">
      <c r="B41" s="42">
        <v>47</v>
      </c>
      <c r="C41" s="91">
        <v>11.433999999999999</v>
      </c>
      <c r="D41" s="92">
        <v>12.211</v>
      </c>
      <c r="E41" s="92">
        <v>8.4939999999999998</v>
      </c>
      <c r="F41" s="92">
        <v>9.1739999999999995</v>
      </c>
      <c r="G41" s="91">
        <v>12.366</v>
      </c>
      <c r="H41" s="92">
        <v>12.678000000000001</v>
      </c>
      <c r="I41" s="92">
        <v>9.327</v>
      </c>
      <c r="J41" s="100">
        <v>9.5839999999999996</v>
      </c>
      <c r="L41" s="38"/>
      <c r="M41" s="38"/>
      <c r="N41" s="38"/>
      <c r="O41" s="38"/>
      <c r="P41" s="38"/>
      <c r="Q41" s="38"/>
      <c r="R41" s="38"/>
      <c r="S41" s="38"/>
    </row>
    <row r="42" spans="2:19">
      <c r="B42" s="42">
        <v>48</v>
      </c>
      <c r="C42" s="91">
        <v>11.816000000000001</v>
      </c>
      <c r="D42" s="92">
        <v>12.629</v>
      </c>
      <c r="E42" s="92">
        <v>8.7750000000000004</v>
      </c>
      <c r="F42" s="92">
        <v>9.4849999999999994</v>
      </c>
      <c r="G42" s="91">
        <v>12.787000000000001</v>
      </c>
      <c r="H42" s="92">
        <v>13.115</v>
      </c>
      <c r="I42" s="92">
        <v>9.641</v>
      </c>
      <c r="J42" s="100">
        <v>9.9120000000000008</v>
      </c>
    </row>
    <row r="43" spans="2:19">
      <c r="B43" s="42">
        <v>49</v>
      </c>
      <c r="C43" s="91">
        <v>12.211</v>
      </c>
      <c r="D43" s="92">
        <v>13.061999999999999</v>
      </c>
      <c r="E43" s="92">
        <v>9.0649999999999995</v>
      </c>
      <c r="F43" s="92">
        <v>9.8070000000000004</v>
      </c>
      <c r="G43" s="91">
        <v>13.223000000000001</v>
      </c>
      <c r="H43" s="92">
        <v>13.568</v>
      </c>
      <c r="I43" s="92">
        <v>9.9670000000000005</v>
      </c>
      <c r="J43" s="100">
        <v>10.25</v>
      </c>
    </row>
    <row r="44" spans="2:19">
      <c r="B44" s="42">
        <v>50</v>
      </c>
      <c r="C44" s="91">
        <v>12.618</v>
      </c>
      <c r="D44" s="92">
        <v>13.509</v>
      </c>
      <c r="E44" s="92">
        <v>9.3640000000000008</v>
      </c>
      <c r="F44" s="92">
        <v>10.138</v>
      </c>
      <c r="G44" s="91">
        <v>13.673</v>
      </c>
      <c r="H44" s="92">
        <v>14.035</v>
      </c>
      <c r="I44" s="92">
        <v>10.303000000000001</v>
      </c>
      <c r="J44" s="100">
        <v>10.6</v>
      </c>
    </row>
    <row r="45" spans="2:19">
      <c r="B45" s="42">
        <v>51</v>
      </c>
      <c r="C45" s="91">
        <v>13.04</v>
      </c>
      <c r="D45" s="92">
        <v>13.972</v>
      </c>
      <c r="E45" s="92">
        <v>9.673</v>
      </c>
      <c r="F45" s="92">
        <v>10.481999999999999</v>
      </c>
      <c r="G45" s="91">
        <v>14.138</v>
      </c>
      <c r="H45" s="92">
        <v>14.52</v>
      </c>
      <c r="I45" s="92">
        <v>10.65</v>
      </c>
      <c r="J45" s="100">
        <v>10.961</v>
      </c>
      <c r="L45" s="35"/>
      <c r="M45" s="35"/>
      <c r="N45" s="35"/>
      <c r="O45" s="35"/>
      <c r="P45" s="35"/>
      <c r="Q45" s="35"/>
      <c r="R45" s="35"/>
      <c r="S45" s="35"/>
    </row>
    <row r="46" spans="2:19">
      <c r="B46" s="42">
        <v>52</v>
      </c>
      <c r="C46" s="91">
        <v>13.475</v>
      </c>
      <c r="D46" s="92">
        <v>14.451000000000001</v>
      </c>
      <c r="E46" s="92">
        <v>9.9920000000000009</v>
      </c>
      <c r="F46" s="92">
        <v>10.837</v>
      </c>
      <c r="G46" s="91">
        <v>14.619</v>
      </c>
      <c r="H46" s="92">
        <v>15.021000000000001</v>
      </c>
      <c r="I46" s="92">
        <v>11.009</v>
      </c>
      <c r="J46" s="100">
        <v>11.336</v>
      </c>
      <c r="L46" s="36"/>
      <c r="M46" s="36"/>
      <c r="N46" s="36"/>
      <c r="O46" s="36"/>
      <c r="P46" s="35"/>
      <c r="Q46" s="35"/>
      <c r="R46" s="35"/>
      <c r="S46" s="35"/>
    </row>
    <row r="47" spans="2:19">
      <c r="B47" s="42">
        <v>53</v>
      </c>
      <c r="C47" s="91">
        <v>13.928000000000001</v>
      </c>
      <c r="D47" s="92">
        <v>14.946999999999999</v>
      </c>
      <c r="E47" s="92">
        <v>10.323</v>
      </c>
      <c r="F47" s="92">
        <v>11.204000000000001</v>
      </c>
      <c r="G47" s="91">
        <v>15.118</v>
      </c>
      <c r="H47" s="92">
        <v>15.539</v>
      </c>
      <c r="I47" s="92">
        <v>11.381</v>
      </c>
      <c r="J47" s="100">
        <v>11.723000000000001</v>
      </c>
    </row>
    <row r="48" spans="2:19">
      <c r="B48" s="42">
        <v>54</v>
      </c>
      <c r="C48" s="91">
        <v>14.397</v>
      </c>
      <c r="D48" s="92">
        <v>15.461</v>
      </c>
      <c r="E48" s="92">
        <v>10.666</v>
      </c>
      <c r="F48" s="92">
        <v>11.585000000000001</v>
      </c>
      <c r="G48" s="91">
        <v>15.635999999999999</v>
      </c>
      <c r="H48" s="92">
        <v>16.076000000000001</v>
      </c>
      <c r="I48" s="92">
        <v>11.765000000000001</v>
      </c>
      <c r="J48" s="100">
        <v>12.124000000000001</v>
      </c>
    </row>
    <row r="49" spans="2:10">
      <c r="B49" s="42">
        <v>55</v>
      </c>
      <c r="C49" s="91">
        <v>14.885</v>
      </c>
      <c r="D49" s="92">
        <v>15.992000000000001</v>
      </c>
      <c r="E49" s="92">
        <v>11.022</v>
      </c>
      <c r="F49" s="92">
        <v>11.978999999999999</v>
      </c>
      <c r="G49" s="91">
        <v>16.172999999999998</v>
      </c>
      <c r="H49" s="92">
        <v>16.632000000000001</v>
      </c>
      <c r="I49" s="92">
        <v>12.164999999999999</v>
      </c>
      <c r="J49" s="100">
        <v>12.538</v>
      </c>
    </row>
    <row r="50" spans="2:10">
      <c r="B50" s="42">
        <v>56</v>
      </c>
      <c r="C50" s="91">
        <v>15.394</v>
      </c>
      <c r="D50" s="92">
        <v>16.542999999999999</v>
      </c>
      <c r="E50" s="92">
        <v>11.391999999999999</v>
      </c>
      <c r="F50" s="92">
        <v>12.385999999999999</v>
      </c>
      <c r="G50" s="91">
        <v>16.731000000000002</v>
      </c>
      <c r="H50" s="92">
        <v>17.207999999999998</v>
      </c>
      <c r="I50" s="92">
        <v>12.58</v>
      </c>
      <c r="J50" s="100">
        <v>12.968</v>
      </c>
    </row>
    <row r="51" spans="2:10">
      <c r="B51" s="42">
        <v>57</v>
      </c>
      <c r="C51" s="91">
        <v>15.922000000000001</v>
      </c>
      <c r="D51" s="92">
        <v>17.111999999999998</v>
      </c>
      <c r="E51" s="92">
        <v>11.776999999999999</v>
      </c>
      <c r="F51" s="92">
        <v>12.807</v>
      </c>
      <c r="G51" s="91">
        <v>17.311</v>
      </c>
      <c r="H51" s="92">
        <v>17.803999999999998</v>
      </c>
      <c r="I51" s="92">
        <v>13.009</v>
      </c>
      <c r="J51" s="100">
        <v>13.411</v>
      </c>
    </row>
    <row r="52" spans="2:10">
      <c r="B52" s="42">
        <v>58</v>
      </c>
      <c r="C52" s="91">
        <v>16.472000000000001</v>
      </c>
      <c r="D52" s="92">
        <v>17.701000000000001</v>
      </c>
      <c r="E52" s="92">
        <v>12.178000000000001</v>
      </c>
      <c r="F52" s="92">
        <v>13.243</v>
      </c>
      <c r="G52" s="91">
        <v>17.911999999999999</v>
      </c>
      <c r="H52" s="92">
        <v>18.420000000000002</v>
      </c>
      <c r="I52" s="92">
        <v>13.457000000000001</v>
      </c>
      <c r="J52" s="100">
        <v>13.871</v>
      </c>
    </row>
    <row r="53" spans="2:10">
      <c r="B53" s="42">
        <v>59</v>
      </c>
      <c r="C53" s="91">
        <v>17.042999999999999</v>
      </c>
      <c r="D53" s="92">
        <v>18.311</v>
      </c>
      <c r="E53" s="92">
        <v>12.593999999999999</v>
      </c>
      <c r="F53" s="92">
        <v>13.693</v>
      </c>
      <c r="G53" s="91">
        <v>18.536999999999999</v>
      </c>
      <c r="H53" s="92">
        <v>19.058</v>
      </c>
      <c r="I53" s="92">
        <v>13.920999999999999</v>
      </c>
      <c r="J53" s="100">
        <v>14.346</v>
      </c>
    </row>
    <row r="54" spans="2:10">
      <c r="B54" s="42">
        <v>60</v>
      </c>
      <c r="C54" s="91">
        <v>16.632000000000001</v>
      </c>
      <c r="D54" s="92">
        <v>17.902999999999999</v>
      </c>
      <c r="E54" s="92">
        <v>13.026</v>
      </c>
      <c r="F54" s="92">
        <v>14.157</v>
      </c>
      <c r="G54" s="91">
        <v>18.146000000000001</v>
      </c>
      <c r="H54" s="92">
        <v>18.658999999999999</v>
      </c>
      <c r="I54" s="92">
        <v>14.401</v>
      </c>
      <c r="J54" s="100">
        <v>14.835000000000001</v>
      </c>
    </row>
    <row r="55" spans="2:10">
      <c r="B55" s="42">
        <v>61</v>
      </c>
      <c r="C55" s="93">
        <v>16.213000000000001</v>
      </c>
      <c r="D55" s="94">
        <v>17.484000000000002</v>
      </c>
      <c r="E55" s="92">
        <v>13.474</v>
      </c>
      <c r="F55" s="92">
        <v>14.635999999999999</v>
      </c>
      <c r="G55" s="91">
        <v>17.747</v>
      </c>
      <c r="H55" s="92">
        <v>18.25</v>
      </c>
      <c r="I55" s="92">
        <v>14.9</v>
      </c>
      <c r="J55" s="100">
        <v>15.342000000000001</v>
      </c>
    </row>
    <row r="56" spans="2:10">
      <c r="B56" s="42">
        <v>62</v>
      </c>
      <c r="C56" s="93">
        <v>15.787000000000001</v>
      </c>
      <c r="D56" s="94">
        <v>17.055</v>
      </c>
      <c r="E56" s="92">
        <v>13.938000000000001</v>
      </c>
      <c r="F56" s="92">
        <v>15.132</v>
      </c>
      <c r="G56" s="91">
        <v>17.338999999999999</v>
      </c>
      <c r="H56" s="92">
        <v>17.829999999999998</v>
      </c>
      <c r="I56" s="92">
        <v>15.416</v>
      </c>
      <c r="J56" s="100">
        <v>15.865</v>
      </c>
    </row>
    <row r="57" spans="2:10">
      <c r="B57" s="42">
        <v>63</v>
      </c>
      <c r="C57" s="93">
        <v>15.353999999999999</v>
      </c>
      <c r="D57" s="94">
        <v>16.617000000000001</v>
      </c>
      <c r="E57" s="92">
        <v>14.417999999999999</v>
      </c>
      <c r="F57" s="92">
        <v>15.641999999999999</v>
      </c>
      <c r="G57" s="91">
        <v>16.923999999999999</v>
      </c>
      <c r="H57" s="92">
        <v>17.401</v>
      </c>
      <c r="I57" s="92">
        <v>15.949</v>
      </c>
      <c r="J57" s="100">
        <v>16.404</v>
      </c>
    </row>
    <row r="58" spans="2:10">
      <c r="B58" s="42">
        <v>64</v>
      </c>
      <c r="C58" s="93">
        <v>14.912000000000001</v>
      </c>
      <c r="D58" s="94">
        <v>16.167999999999999</v>
      </c>
      <c r="E58" s="92">
        <v>14.912000000000001</v>
      </c>
      <c r="F58" s="92">
        <v>16.167999999999999</v>
      </c>
      <c r="G58" s="91">
        <v>16.5</v>
      </c>
      <c r="H58" s="92">
        <v>16.960999999999999</v>
      </c>
      <c r="I58" s="92">
        <v>16.5</v>
      </c>
      <c r="J58" s="100">
        <v>16.960999999999999</v>
      </c>
    </row>
    <row r="59" spans="2:10">
      <c r="B59" s="42">
        <v>65</v>
      </c>
      <c r="C59" s="93">
        <v>14.462</v>
      </c>
      <c r="D59" s="94">
        <v>15.71</v>
      </c>
      <c r="E59" s="92">
        <v>14.462</v>
      </c>
      <c r="F59" s="92">
        <v>15.71</v>
      </c>
      <c r="G59" s="91">
        <v>16.067</v>
      </c>
      <c r="H59" s="92">
        <v>16.510999999999999</v>
      </c>
      <c r="I59" s="92">
        <v>16.067</v>
      </c>
      <c r="J59" s="100">
        <v>16.510999999999999</v>
      </c>
    </row>
    <row r="60" spans="2:10">
      <c r="B60" s="42">
        <v>66</v>
      </c>
      <c r="C60" s="93">
        <v>14.006</v>
      </c>
      <c r="D60" s="94">
        <v>15.244999999999999</v>
      </c>
      <c r="E60" s="94">
        <v>14.006</v>
      </c>
      <c r="F60" s="94">
        <v>15.244999999999999</v>
      </c>
      <c r="G60" s="91">
        <v>15.625999999999999</v>
      </c>
      <c r="H60" s="92">
        <v>16.053000000000001</v>
      </c>
      <c r="I60" s="94">
        <v>15.625999999999999</v>
      </c>
      <c r="J60" s="101">
        <v>16.053000000000001</v>
      </c>
    </row>
    <row r="61" spans="2:10">
      <c r="B61" s="42">
        <v>67</v>
      </c>
      <c r="C61" s="93">
        <v>13.542</v>
      </c>
      <c r="D61" s="94">
        <v>14.772</v>
      </c>
      <c r="E61" s="94">
        <v>13.542</v>
      </c>
      <c r="F61" s="94">
        <v>14.772</v>
      </c>
      <c r="G61" s="91">
        <v>15.177</v>
      </c>
      <c r="H61" s="92">
        <v>15.587</v>
      </c>
      <c r="I61" s="94">
        <v>15.177</v>
      </c>
      <c r="J61" s="101">
        <v>15.587</v>
      </c>
    </row>
    <row r="62" spans="2:10">
      <c r="B62" s="42">
        <v>68</v>
      </c>
      <c r="C62" s="93">
        <v>13.077</v>
      </c>
      <c r="D62" s="94">
        <v>14.294</v>
      </c>
      <c r="E62" s="94">
        <v>13.077</v>
      </c>
      <c r="F62" s="94">
        <v>14.294</v>
      </c>
      <c r="G62" s="91">
        <v>14.724</v>
      </c>
      <c r="H62" s="92">
        <v>15.114000000000001</v>
      </c>
      <c r="I62" s="94">
        <v>14.724</v>
      </c>
      <c r="J62" s="101">
        <v>15.114000000000001</v>
      </c>
    </row>
    <row r="63" spans="2:10">
      <c r="B63" s="42">
        <v>69</v>
      </c>
      <c r="C63" s="93">
        <v>12.608000000000001</v>
      </c>
      <c r="D63" s="94">
        <v>13.81</v>
      </c>
      <c r="E63" s="94">
        <v>12.608000000000001</v>
      </c>
      <c r="F63" s="94">
        <v>13.81</v>
      </c>
      <c r="G63" s="91">
        <v>14.265000000000001</v>
      </c>
      <c r="H63" s="92">
        <v>14.635999999999999</v>
      </c>
      <c r="I63" s="94">
        <v>14.265000000000001</v>
      </c>
      <c r="J63" s="101">
        <v>14.635999999999999</v>
      </c>
    </row>
    <row r="64" spans="2:10">
      <c r="B64" s="42">
        <v>70</v>
      </c>
      <c r="C64" s="93">
        <v>12.14</v>
      </c>
      <c r="D64" s="94">
        <v>13.323</v>
      </c>
      <c r="E64" s="94">
        <v>12.14</v>
      </c>
      <c r="F64" s="94">
        <v>13.323</v>
      </c>
      <c r="G64" s="91">
        <v>13.805</v>
      </c>
      <c r="H64" s="92">
        <v>14.151999999999999</v>
      </c>
      <c r="I64" s="94">
        <v>13.805</v>
      </c>
      <c r="J64" s="101">
        <v>14.151999999999999</v>
      </c>
    </row>
    <row r="65" spans="2:10">
      <c r="B65" s="42">
        <v>71</v>
      </c>
      <c r="C65" s="93">
        <v>11.673999999999999</v>
      </c>
      <c r="D65" s="94">
        <v>12.834</v>
      </c>
      <c r="E65" s="94">
        <v>11.673999999999999</v>
      </c>
      <c r="F65" s="94">
        <v>12.834</v>
      </c>
      <c r="G65" s="91">
        <v>13.343</v>
      </c>
      <c r="H65" s="92">
        <v>13.664999999999999</v>
      </c>
      <c r="I65" s="94">
        <v>13.343</v>
      </c>
      <c r="J65" s="101">
        <v>13.664999999999999</v>
      </c>
    </row>
    <row r="66" spans="2:10">
      <c r="B66" s="42">
        <v>72</v>
      </c>
      <c r="C66" s="93">
        <v>11.211</v>
      </c>
      <c r="D66" s="94">
        <v>12.343999999999999</v>
      </c>
      <c r="E66" s="94">
        <v>11.211</v>
      </c>
      <c r="F66" s="94">
        <v>12.343999999999999</v>
      </c>
      <c r="G66" s="91">
        <v>12.882</v>
      </c>
      <c r="H66" s="92">
        <v>13.176</v>
      </c>
      <c r="I66" s="94">
        <v>12.882</v>
      </c>
      <c r="J66" s="101">
        <v>13.176</v>
      </c>
    </row>
    <row r="67" spans="2:10">
      <c r="B67" s="42">
        <v>73</v>
      </c>
      <c r="C67" s="93">
        <v>10.756</v>
      </c>
      <c r="D67" s="94">
        <v>11.855</v>
      </c>
      <c r="E67" s="94">
        <v>10.756</v>
      </c>
      <c r="F67" s="94">
        <v>11.855</v>
      </c>
      <c r="G67" s="91">
        <v>12.423999999999999</v>
      </c>
      <c r="H67" s="92">
        <v>12.686</v>
      </c>
      <c r="I67" s="94">
        <v>12.423999999999999</v>
      </c>
      <c r="J67" s="101">
        <v>12.686</v>
      </c>
    </row>
    <row r="68" spans="2:10">
      <c r="B68" s="42">
        <v>74</v>
      </c>
      <c r="C68" s="93">
        <v>10.305</v>
      </c>
      <c r="D68" s="94">
        <v>11.366</v>
      </c>
      <c r="E68" s="94">
        <v>10.305</v>
      </c>
      <c r="F68" s="94">
        <v>11.366</v>
      </c>
      <c r="G68" s="91">
        <v>11.968</v>
      </c>
      <c r="H68" s="92">
        <v>12.195</v>
      </c>
      <c r="I68" s="94">
        <v>11.968</v>
      </c>
      <c r="J68" s="101">
        <v>12.195</v>
      </c>
    </row>
    <row r="69" spans="2:10">
      <c r="B69" s="42">
        <v>75</v>
      </c>
      <c r="C69" s="93">
        <v>9.8620000000000001</v>
      </c>
      <c r="D69" s="94">
        <v>10.878</v>
      </c>
      <c r="E69" s="94">
        <v>9.8620000000000001</v>
      </c>
      <c r="F69" s="94">
        <v>10.878</v>
      </c>
      <c r="G69" s="91">
        <v>11.515000000000001</v>
      </c>
      <c r="H69" s="92">
        <v>11.702</v>
      </c>
      <c r="I69" s="94">
        <v>11.515000000000001</v>
      </c>
      <c r="J69" s="101">
        <v>11.702</v>
      </c>
    </row>
    <row r="70" spans="2:10">
      <c r="B70" s="42">
        <v>76</v>
      </c>
      <c r="C70" s="93">
        <v>9.4239999999999995</v>
      </c>
      <c r="D70" s="94">
        <v>10.394</v>
      </c>
      <c r="E70" s="94">
        <v>9.4239999999999995</v>
      </c>
      <c r="F70" s="94">
        <v>10.394</v>
      </c>
      <c r="G70" s="91">
        <v>11.065</v>
      </c>
      <c r="H70" s="92">
        <v>11.211</v>
      </c>
      <c r="I70" s="94">
        <v>11.065</v>
      </c>
      <c r="J70" s="101">
        <v>11.211</v>
      </c>
    </row>
    <row r="71" spans="2:10">
      <c r="B71" s="42">
        <v>77</v>
      </c>
      <c r="C71" s="93">
        <v>8.9949999999999992</v>
      </c>
      <c r="D71" s="94">
        <v>9.9130000000000003</v>
      </c>
      <c r="E71" s="94">
        <v>8.9949999999999992</v>
      </c>
      <c r="F71" s="94">
        <v>9.9130000000000003</v>
      </c>
      <c r="G71" s="91">
        <v>10.62</v>
      </c>
      <c r="H71" s="92">
        <v>10.721</v>
      </c>
      <c r="I71" s="94">
        <v>10.62</v>
      </c>
      <c r="J71" s="101">
        <v>10.721</v>
      </c>
    </row>
    <row r="72" spans="2:10">
      <c r="B72" s="42">
        <v>78</v>
      </c>
      <c r="C72" s="93">
        <v>8.5719999999999992</v>
      </c>
      <c r="D72" s="94">
        <v>9.4369999999999994</v>
      </c>
      <c r="E72" s="94">
        <v>8.5719999999999992</v>
      </c>
      <c r="F72" s="94">
        <v>9.4369999999999994</v>
      </c>
      <c r="G72" s="91">
        <v>10.179</v>
      </c>
      <c r="H72" s="92">
        <v>10.234999999999999</v>
      </c>
      <c r="I72" s="94">
        <v>10.179</v>
      </c>
      <c r="J72" s="101">
        <v>10.234999999999999</v>
      </c>
    </row>
    <row r="73" spans="2:10">
      <c r="B73" s="42">
        <v>79</v>
      </c>
      <c r="C73" s="93">
        <v>8.1579999999999995</v>
      </c>
      <c r="D73" s="94">
        <v>8.9689999999999994</v>
      </c>
      <c r="E73" s="94">
        <v>8.1579999999999995</v>
      </c>
      <c r="F73" s="94">
        <v>8.9689999999999994</v>
      </c>
      <c r="G73" s="91">
        <v>9.7430000000000003</v>
      </c>
      <c r="H73" s="92">
        <v>9.7550000000000008</v>
      </c>
      <c r="I73" s="94">
        <v>9.7430000000000003</v>
      </c>
      <c r="J73" s="101">
        <v>9.7550000000000008</v>
      </c>
    </row>
    <row r="74" spans="2:10">
      <c r="B74" s="43">
        <v>80</v>
      </c>
      <c r="C74" s="95">
        <v>7.7560000000000002</v>
      </c>
      <c r="D74" s="96">
        <v>8.5120000000000005</v>
      </c>
      <c r="E74" s="96">
        <v>7.7560000000000002</v>
      </c>
      <c r="F74" s="96">
        <v>8.5120000000000005</v>
      </c>
      <c r="G74" s="97">
        <v>9.3149999999999995</v>
      </c>
      <c r="H74" s="98">
        <v>9.2829999999999995</v>
      </c>
      <c r="I74" s="96">
        <v>9.3149999999999995</v>
      </c>
      <c r="J74" s="102">
        <v>9.2829999999999995</v>
      </c>
    </row>
  </sheetData>
  <mergeCells count="8">
    <mergeCell ref="Q17:Q18"/>
    <mergeCell ref="B2:J10"/>
    <mergeCell ref="C16:D16"/>
    <mergeCell ref="C15:F15"/>
    <mergeCell ref="E16:F16"/>
    <mergeCell ref="G15:J15"/>
    <mergeCell ref="G16:H16"/>
    <mergeCell ref="I16:J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B84D-518B-4C91-BA39-63F422CED60B}">
  <dimension ref="B2:N52"/>
  <sheetViews>
    <sheetView showGridLines="0" workbookViewId="0">
      <selection activeCell="B6" sqref="B6:L18"/>
    </sheetView>
  </sheetViews>
  <sheetFormatPr defaultRowHeight="14.45"/>
  <cols>
    <col min="2" max="2" width="17.85546875" customWidth="1"/>
    <col min="3" max="3" width="11.7109375" customWidth="1"/>
    <col min="4" max="4" width="11.42578125" bestFit="1" customWidth="1"/>
    <col min="5" max="5" width="9.42578125" customWidth="1"/>
    <col min="7" max="7" width="25.42578125" bestFit="1" customWidth="1"/>
  </cols>
  <sheetData>
    <row r="2" spans="2:7">
      <c r="B2" s="6" t="s">
        <v>47</v>
      </c>
      <c r="C2" s="17"/>
      <c r="D2" s="7"/>
      <c r="G2" s="16" t="s">
        <v>24</v>
      </c>
    </row>
    <row r="3" spans="2:7">
      <c r="B3" s="18" t="s">
        <v>48</v>
      </c>
      <c r="C3" s="19"/>
      <c r="D3" s="22" t="b">
        <f>IF('Added Pension'!K29="Yes","J",IF('Added Pension'!K29="No","S"))</f>
        <v>0</v>
      </c>
      <c r="G3" s="14" t="s">
        <v>49</v>
      </c>
    </row>
    <row r="4" spans="2:7">
      <c r="B4" s="8" t="s">
        <v>8</v>
      </c>
      <c r="D4" s="23" t="b">
        <f>IF('Added Pension'!F24="Male","M",IF('Added Pension'!F24="Female","F"))</f>
        <v>0</v>
      </c>
      <c r="G4" s="15" t="s">
        <v>50</v>
      </c>
    </row>
    <row r="5" spans="2:7">
      <c r="B5" s="8" t="s">
        <v>51</v>
      </c>
      <c r="D5" s="24" t="str">
        <f>'Added Pension'!F26</f>
        <v>Please select from the dropdown list</v>
      </c>
    </row>
    <row r="6" spans="2:7">
      <c r="B6" s="8" t="s">
        <v>52</v>
      </c>
      <c r="D6" s="25">
        <f>DATEDIF('Added Pension'!F23,Inputs!D12,"y")</f>
        <v>125</v>
      </c>
    </row>
    <row r="7" spans="2:7">
      <c r="B7" s="8" t="s">
        <v>53</v>
      </c>
      <c r="D7" s="25">
        <f>DATEDIF('Added Pension'!F23,Inputs!D12,"ym")</f>
        <v>3</v>
      </c>
    </row>
    <row r="8" spans="2:7">
      <c r="B8" s="9" t="s">
        <v>54</v>
      </c>
      <c r="C8" s="13"/>
      <c r="D8" s="76">
        <f>'Added Pension'!F27</f>
        <v>0</v>
      </c>
    </row>
    <row r="9" spans="2:7">
      <c r="D9" s="75"/>
    </row>
    <row r="10" spans="2:7">
      <c r="B10" s="6" t="s">
        <v>55</v>
      </c>
      <c r="C10" s="19"/>
      <c r="D10" s="77"/>
    </row>
    <row r="11" spans="2:7">
      <c r="B11" s="18" t="s">
        <v>56</v>
      </c>
      <c r="C11" s="19"/>
      <c r="D11" s="80">
        <f>INDEX(Inputs!Q19:Q22,MATCH(Calculations!D8,Inputs!O19:O22,1))</f>
        <v>0.05</v>
      </c>
    </row>
    <row r="12" spans="2:7">
      <c r="B12" s="8" t="s">
        <v>57</v>
      </c>
      <c r="D12" s="78">
        <f>15%-D11</f>
        <v>9.9999999999999992E-2</v>
      </c>
    </row>
    <row r="13" spans="2:7">
      <c r="B13" s="8" t="s">
        <v>58</v>
      </c>
      <c r="D13" s="81">
        <f>D12*D8</f>
        <v>0</v>
      </c>
    </row>
    <row r="14" spans="2:7">
      <c r="B14" s="9" t="s">
        <v>59</v>
      </c>
      <c r="C14" s="13"/>
      <c r="D14" s="79">
        <f>ROUND(D13/12,2)</f>
        <v>0</v>
      </c>
    </row>
    <row r="15" spans="2:7">
      <c r="D15" s="12"/>
    </row>
    <row r="16" spans="2:7">
      <c r="B16" s="10" t="s">
        <v>60</v>
      </c>
      <c r="C16" s="20"/>
      <c r="D16" s="11"/>
    </row>
    <row r="17" spans="2:14">
      <c r="B17" s="8" t="s">
        <v>61</v>
      </c>
      <c r="D17" s="26" t="str">
        <f>D3&amp;D4&amp;D5</f>
        <v>FALSEFALSEPlease select from the dropdown list</v>
      </c>
    </row>
    <row r="18" spans="2:14">
      <c r="B18" s="8" t="s">
        <v>62</v>
      </c>
      <c r="D18" s="27" t="e">
        <f>INDEX(Inputs!C19:J74,MATCH(Calculations!D6,Inputs!B19:B74,0),MATCH(Calculations!D17,Inputs!C18:J18,0))</f>
        <v>#N/A</v>
      </c>
    </row>
    <row r="19" spans="2:14">
      <c r="B19" s="8" t="s">
        <v>63</v>
      </c>
      <c r="D19" s="27" t="e">
        <f>INDEX(Inputs!C19:J74,MATCH(Calculations!D6+1,Inputs!B19:B74,0),MATCH(Calculations!D17,Inputs!C18:J18,0))</f>
        <v>#N/A</v>
      </c>
    </row>
    <row r="20" spans="2:14">
      <c r="B20" s="9" t="s">
        <v>64</v>
      </c>
      <c r="C20" s="13"/>
      <c r="D20" s="40" t="e">
        <f>ROUND((D18*(12-D7)+D19*D7)/12,2)</f>
        <v>#N/A</v>
      </c>
    </row>
    <row r="22" spans="2:14">
      <c r="B22" s="10" t="s">
        <v>65</v>
      </c>
      <c r="C22" s="21"/>
      <c r="D22" s="11"/>
    </row>
    <row r="23" spans="2:14">
      <c r="B23" s="18" t="s">
        <v>66</v>
      </c>
      <c r="C23" s="19"/>
      <c r="D23" s="33" t="e">
        <f>D24/D20</f>
        <v>#N/A</v>
      </c>
    </row>
    <row r="24" spans="2:14">
      <c r="B24" s="8" t="s">
        <v>67</v>
      </c>
      <c r="D24" s="34">
        <f>D25*12</f>
        <v>0</v>
      </c>
    </row>
    <row r="25" spans="2:14">
      <c r="B25" s="9" t="s">
        <v>68</v>
      </c>
      <c r="C25" s="13"/>
      <c r="D25" s="32">
        <f>'Added Pension'!K33</f>
        <v>0</v>
      </c>
    </row>
    <row r="27" spans="2:14">
      <c r="B27" s="10" t="s">
        <v>69</v>
      </c>
      <c r="C27" s="21"/>
      <c r="D27" s="11"/>
    </row>
    <row r="28" spans="2:14">
      <c r="B28" s="8" t="s">
        <v>3</v>
      </c>
      <c r="D28" s="28" t="str">
        <f>IF(ISBLANK('Added Pension'!F20)=TRUE,"ERROR","OK")</f>
        <v>ERROR</v>
      </c>
    </row>
    <row r="29" spans="2:14">
      <c r="B29" s="8" t="s">
        <v>4</v>
      </c>
      <c r="D29" s="28" t="str">
        <f>IF(ISBLANK('Added Pension'!F21)=TRUE,"ERROR","OK")</f>
        <v>ERROR</v>
      </c>
      <c r="N29" s="39"/>
    </row>
    <row r="30" spans="2:14">
      <c r="B30" s="8" t="s">
        <v>70</v>
      </c>
      <c r="D30" s="28" t="str">
        <f>IF(ISBLANK('Added Pension'!F23)=TRUE,"ERROR","OK")</f>
        <v>ERROR</v>
      </c>
    </row>
    <row r="31" spans="2:14">
      <c r="B31" s="8" t="s">
        <v>8</v>
      </c>
      <c r="D31" s="28" t="str">
        <f>IF(OR('Added Pension'!F24="",'Added Pension'!F24="Please select from the dropdown list"),"ERROR","OK")</f>
        <v>ERROR</v>
      </c>
    </row>
    <row r="32" spans="2:14">
      <c r="B32" s="8" t="s">
        <v>71</v>
      </c>
      <c r="D32" s="28" t="str">
        <f>IF(OR('Added Pension'!F26="",'Added Pension'!F26="Please select from the dropdown list"),"ERROR","OK")</f>
        <v>ERROR</v>
      </c>
    </row>
    <row r="33" spans="2:4">
      <c r="B33" s="8" t="s">
        <v>72</v>
      </c>
      <c r="D33" s="28" t="str">
        <f>IF(ISBLANK('Added Pension'!K29)=TRUE,"ERROR","OK")</f>
        <v>ERROR</v>
      </c>
    </row>
    <row r="34" spans="2:4">
      <c r="B34" s="8" t="s">
        <v>73</v>
      </c>
      <c r="D34" s="28" t="str">
        <f>IF(ISBLANK('Added Pension'!K33)=TRUE,"ERROR","OK")</f>
        <v>ERROR</v>
      </c>
    </row>
    <row r="35" spans="2:4">
      <c r="B35" s="8" t="s">
        <v>74</v>
      </c>
      <c r="D35" s="28" t="str">
        <f>IF(D25&gt;D14,"ERROR","OK")</f>
        <v>OK</v>
      </c>
    </row>
    <row r="36" spans="2:4">
      <c r="B36" s="9" t="s">
        <v>75</v>
      </c>
      <c r="C36" s="13"/>
      <c r="D36" s="29">
        <f>COUNTIF(D28:D35,"ERROR")</f>
        <v>7</v>
      </c>
    </row>
    <row r="38" spans="2:4">
      <c r="B38" s="10" t="s">
        <v>76</v>
      </c>
      <c r="C38" s="21"/>
      <c r="D38" s="11"/>
    </row>
    <row r="39" spans="2:4" ht="14.45" customHeight="1">
      <c r="B39" s="139" t="str">
        <f>IFERROR(IF(D6&lt;25,"As you are aged 24 or under, please contact the Plan administrators, Equiniti, using the contact details below.","age within factor table range"),"ERROR")</f>
        <v>age within factor table range</v>
      </c>
      <c r="C39" s="140"/>
      <c r="D39" s="141"/>
    </row>
    <row r="40" spans="2:4">
      <c r="B40" s="142"/>
      <c r="C40" s="143"/>
      <c r="D40" s="144"/>
    </row>
    <row r="41" spans="2:4">
      <c r="B41" s="142"/>
      <c r="C41" s="143"/>
      <c r="D41" s="144"/>
    </row>
    <row r="42" spans="2:4">
      <c r="B42" s="142"/>
      <c r="C42" s="143"/>
      <c r="D42" s="144"/>
    </row>
    <row r="43" spans="2:4">
      <c r="B43" s="142"/>
      <c r="C43" s="143"/>
      <c r="D43" s="144"/>
    </row>
    <row r="44" spans="2:4">
      <c r="B44" s="145"/>
      <c r="C44" s="146"/>
      <c r="D44" s="147"/>
    </row>
    <row r="46" spans="2:4">
      <c r="B46" s="10" t="s">
        <v>18</v>
      </c>
      <c r="C46" s="21"/>
      <c r="D46" s="11"/>
    </row>
    <row r="47" spans="2:4" ht="14.45" customHeight="1">
      <c r="B47" s="130" t="str">
        <f>IF(AND(D36=0,B39="age within factor table range"),"An additional contribution of £"&amp;TEXT(Calculations!D24,"#,##0.00")&amp;" will purchase £"&amp;TEXT(D23,"#,##0.00")&amp;" p.a. of Added Pension"&amp;IF('Added Pension'!K29="Yes"," (including a dependant's pension of £"&amp;TEXT(ROUND(D23*37.5%,2),"#,##0.00")&amp;" p.a. payable after your death).",".")&amp;" This will be paid in 12 monthly installments of £"&amp;TEXT(D25,"#,##0.00")&amp;" per month, payable from "&amp;TEXT(Inputs!D12,"MMMM YYYY")&amp;" to "&amp;TEXT(Inputs!D13,"MMMM YYYY")&amp;".",IF(AND(D36=0,B39&lt;&gt;"age within factor table range"),B39,"To calculate your Added Pension quotation, please complete the fields above."))</f>
        <v>To calculate your Added Pension quotation, please complete the fields above.</v>
      </c>
      <c r="C47" s="131"/>
      <c r="D47" s="132"/>
    </row>
    <row r="48" spans="2:4">
      <c r="B48" s="133"/>
      <c r="C48" s="134"/>
      <c r="D48" s="135"/>
    </row>
    <row r="49" spans="2:4">
      <c r="B49" s="133"/>
      <c r="C49" s="134"/>
      <c r="D49" s="135"/>
    </row>
    <row r="50" spans="2:4">
      <c r="B50" s="133"/>
      <c r="C50" s="134"/>
      <c r="D50" s="135"/>
    </row>
    <row r="51" spans="2:4">
      <c r="B51" s="133"/>
      <c r="C51" s="134"/>
      <c r="D51" s="135"/>
    </row>
    <row r="52" spans="2:4" ht="30" customHeight="1">
      <c r="B52" s="136"/>
      <c r="C52" s="137"/>
      <c r="D52" s="138"/>
    </row>
  </sheetData>
  <mergeCells count="2">
    <mergeCell ref="B47:D52"/>
    <mergeCell ref="B39:D4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3C45-D710-4050-8C68-9413DB1BC977}">
  <dimension ref="A1:F39"/>
  <sheetViews>
    <sheetView showGridLines="0" workbookViewId="0">
      <selection activeCell="B6" sqref="B6:L18"/>
    </sheetView>
  </sheetViews>
  <sheetFormatPr defaultRowHeight="14.45"/>
  <cols>
    <col min="1" max="1" width="10.28515625" customWidth="1"/>
    <col min="3" max="3" width="13.42578125" bestFit="1" customWidth="1"/>
    <col min="4" max="4" width="54.5703125" bestFit="1" customWidth="1"/>
    <col min="5" max="5" width="12.28515625" bestFit="1" customWidth="1"/>
    <col min="6" max="6" width="12.28515625" customWidth="1"/>
  </cols>
  <sheetData>
    <row r="1" spans="1:6" ht="23.45">
      <c r="A1" s="104" t="s">
        <v>77</v>
      </c>
    </row>
    <row r="2" spans="1:6" ht="23.45">
      <c r="A2" s="104" t="s">
        <v>78</v>
      </c>
    </row>
    <row r="4" spans="1:6">
      <c r="A4" s="108" t="s">
        <v>79</v>
      </c>
      <c r="B4" s="108" t="s">
        <v>80</v>
      </c>
      <c r="C4" s="108" t="s">
        <v>81</v>
      </c>
      <c r="D4" s="108" t="s">
        <v>82</v>
      </c>
      <c r="E4" s="107" t="s">
        <v>83</v>
      </c>
      <c r="F4" s="107" t="s">
        <v>84</v>
      </c>
    </row>
    <row r="5" spans="1:6">
      <c r="A5" s="109" t="s">
        <v>85</v>
      </c>
      <c r="B5" s="109" t="s">
        <v>86</v>
      </c>
      <c r="C5" s="111">
        <v>45327</v>
      </c>
      <c r="D5" s="109"/>
      <c r="E5" s="105"/>
      <c r="F5" s="105"/>
    </row>
    <row r="6" spans="1:6">
      <c r="A6" s="109" t="s">
        <v>87</v>
      </c>
      <c r="B6" s="109" t="s">
        <v>86</v>
      </c>
      <c r="C6" s="111">
        <v>45632</v>
      </c>
      <c r="D6" s="109" t="s">
        <v>88</v>
      </c>
      <c r="E6" s="105" t="s">
        <v>89</v>
      </c>
      <c r="F6" s="105" t="s">
        <v>90</v>
      </c>
    </row>
    <row r="7" spans="1:6">
      <c r="A7" s="109"/>
      <c r="B7" s="109"/>
      <c r="C7" s="111"/>
      <c r="D7" s="109"/>
      <c r="E7" s="105"/>
      <c r="F7" s="105"/>
    </row>
    <row r="8" spans="1:6">
      <c r="A8" s="109"/>
      <c r="B8" s="109"/>
      <c r="C8" s="109"/>
      <c r="D8" s="109"/>
      <c r="E8" s="105"/>
      <c r="F8" s="105"/>
    </row>
    <row r="9" spans="1:6">
      <c r="A9" s="109"/>
      <c r="B9" s="109"/>
      <c r="C9" s="109"/>
      <c r="D9" s="109"/>
      <c r="E9" s="105"/>
      <c r="F9" s="105"/>
    </row>
    <row r="10" spans="1:6">
      <c r="A10" s="109"/>
      <c r="B10" s="109"/>
      <c r="C10" s="109"/>
      <c r="D10" s="109"/>
      <c r="E10" s="105"/>
      <c r="F10" s="105"/>
    </row>
    <row r="11" spans="1:6">
      <c r="A11" s="109"/>
      <c r="B11" s="109"/>
      <c r="C11" s="109"/>
      <c r="D11" s="109"/>
      <c r="E11" s="105"/>
      <c r="F11" s="105"/>
    </row>
    <row r="12" spans="1:6">
      <c r="A12" s="109"/>
      <c r="B12" s="109"/>
      <c r="C12" s="109"/>
      <c r="D12" s="109"/>
      <c r="E12" s="105"/>
      <c r="F12" s="105"/>
    </row>
    <row r="13" spans="1:6">
      <c r="A13" s="109"/>
      <c r="B13" s="109"/>
      <c r="C13" s="109"/>
      <c r="D13" s="109"/>
      <c r="E13" s="105"/>
      <c r="F13" s="105"/>
    </row>
    <row r="14" spans="1:6">
      <c r="A14" s="109"/>
      <c r="B14" s="109"/>
      <c r="C14" s="109"/>
      <c r="D14" s="109"/>
      <c r="E14" s="105"/>
      <c r="F14" s="105"/>
    </row>
    <row r="15" spans="1:6">
      <c r="A15" s="109"/>
      <c r="B15" s="109"/>
      <c r="C15" s="109"/>
      <c r="D15" s="109"/>
      <c r="E15" s="105"/>
      <c r="F15" s="105"/>
    </row>
    <row r="16" spans="1:6">
      <c r="A16" s="109"/>
      <c r="B16" s="109"/>
      <c r="C16" s="109"/>
      <c r="D16" s="109"/>
      <c r="E16" s="105"/>
      <c r="F16" s="105"/>
    </row>
    <row r="17" spans="1:6">
      <c r="A17" s="109"/>
      <c r="B17" s="109"/>
      <c r="C17" s="109"/>
      <c r="D17" s="109"/>
      <c r="E17" s="105"/>
      <c r="F17" s="105"/>
    </row>
    <row r="18" spans="1:6">
      <c r="A18" s="109"/>
      <c r="B18" s="109"/>
      <c r="C18" s="109"/>
      <c r="D18" s="109"/>
      <c r="E18" s="105"/>
      <c r="F18" s="105"/>
    </row>
    <row r="19" spans="1:6">
      <c r="A19" s="109"/>
      <c r="B19" s="109"/>
      <c r="C19" s="109"/>
      <c r="D19" s="109"/>
      <c r="E19" s="105"/>
      <c r="F19" s="105"/>
    </row>
    <row r="20" spans="1:6">
      <c r="A20" s="109"/>
      <c r="B20" s="109"/>
      <c r="C20" s="109"/>
      <c r="D20" s="109"/>
      <c r="E20" s="105"/>
      <c r="F20" s="105"/>
    </row>
    <row r="21" spans="1:6">
      <c r="A21" s="109"/>
      <c r="B21" s="109"/>
      <c r="C21" s="109"/>
      <c r="D21" s="109"/>
      <c r="E21" s="105"/>
      <c r="F21" s="105"/>
    </row>
    <row r="22" spans="1:6">
      <c r="A22" s="109"/>
      <c r="B22" s="109"/>
      <c r="C22" s="109"/>
      <c r="D22" s="109"/>
      <c r="E22" s="105"/>
      <c r="F22" s="105"/>
    </row>
    <row r="23" spans="1:6">
      <c r="A23" s="109"/>
      <c r="B23" s="109"/>
      <c r="C23" s="109"/>
      <c r="D23" s="109"/>
      <c r="E23" s="105"/>
      <c r="F23" s="105"/>
    </row>
    <row r="24" spans="1:6">
      <c r="A24" s="109"/>
      <c r="B24" s="109"/>
      <c r="C24" s="109"/>
      <c r="D24" s="109"/>
      <c r="E24" s="105"/>
      <c r="F24" s="105"/>
    </row>
    <row r="25" spans="1:6">
      <c r="A25" s="109"/>
      <c r="B25" s="109"/>
      <c r="C25" s="109"/>
      <c r="D25" s="109"/>
      <c r="E25" s="105"/>
      <c r="F25" s="105"/>
    </row>
    <row r="26" spans="1:6">
      <c r="A26" s="109"/>
      <c r="B26" s="109"/>
      <c r="C26" s="109"/>
      <c r="D26" s="109"/>
      <c r="E26" s="105"/>
      <c r="F26" s="105"/>
    </row>
    <row r="27" spans="1:6">
      <c r="A27" s="109"/>
      <c r="B27" s="109"/>
      <c r="C27" s="109"/>
      <c r="D27" s="109"/>
      <c r="E27" s="105"/>
      <c r="F27" s="105"/>
    </row>
    <row r="28" spans="1:6">
      <c r="A28" s="109"/>
      <c r="B28" s="109"/>
      <c r="C28" s="109"/>
      <c r="D28" s="109"/>
      <c r="E28" s="105"/>
      <c r="F28" s="105"/>
    </row>
    <row r="29" spans="1:6">
      <c r="A29" s="109"/>
      <c r="B29" s="109"/>
      <c r="C29" s="109"/>
      <c r="D29" s="109"/>
      <c r="E29" s="105"/>
      <c r="F29" s="105"/>
    </row>
    <row r="30" spans="1:6">
      <c r="A30" s="109"/>
      <c r="B30" s="109"/>
      <c r="C30" s="109"/>
      <c r="D30" s="109"/>
      <c r="E30" s="105"/>
      <c r="F30" s="105"/>
    </row>
    <row r="31" spans="1:6">
      <c r="A31" s="110"/>
      <c r="B31" s="110"/>
      <c r="C31" s="110"/>
      <c r="D31" s="110"/>
      <c r="E31" s="106"/>
      <c r="F31" s="106"/>
    </row>
    <row r="33" spans="1:4">
      <c r="A33" s="112" t="s">
        <v>91</v>
      </c>
      <c r="B33" s="112"/>
      <c r="C33" s="113">
        <f>MAX(C5:C31)</f>
        <v>45632</v>
      </c>
      <c r="D33" s="112"/>
    </row>
    <row r="34" spans="1:4">
      <c r="A34" s="112" t="s">
        <v>92</v>
      </c>
      <c r="B34" s="112"/>
      <c r="C34" s="112" t="str">
        <f>INDEX(A5:A31,MATCH(C33,C5:C31,0))</f>
        <v>2025/26</v>
      </c>
      <c r="D34" s="112"/>
    </row>
    <row r="35" spans="1:4">
      <c r="A35" s="112" t="s">
        <v>93</v>
      </c>
      <c r="B35" s="112"/>
      <c r="C35" s="112" t="str">
        <f>INDEX(B5:B31,MATCH(C33,C5:C31,0))</f>
        <v>v1.0</v>
      </c>
      <c r="D35" s="112"/>
    </row>
    <row r="36" spans="1:4">
      <c r="A36" s="112"/>
      <c r="B36" s="112"/>
      <c r="C36" s="112"/>
      <c r="D36" s="112"/>
    </row>
    <row r="37" spans="1:4">
      <c r="A37" s="112" t="s">
        <v>94</v>
      </c>
      <c r="B37" s="112"/>
      <c r="C37" s="112" t="str">
        <f>"CNPP Added Pension Calculator "&amp;C34&amp;" "&amp;C35</f>
        <v>CNPP Added Pension Calculator 2025/26 v1.0</v>
      </c>
      <c r="D37" s="112"/>
    </row>
    <row r="38" spans="1:4">
      <c r="A38" s="112"/>
      <c r="B38" s="112"/>
      <c r="C38" s="112"/>
      <c r="D38" s="112"/>
    </row>
    <row r="39" spans="1:4">
      <c r="A39" s="112"/>
      <c r="B39" s="112"/>
      <c r="C39" s="112"/>
      <c r="D39" s="1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20621a-230e-45d5-bb16-2c6e52c8f499">
      <Terms xmlns="http://schemas.microsoft.com/office/infopath/2007/PartnerControls"/>
    </lcf76f155ced4ddcb4097134ff3c332f>
    <TaxCatchAll xmlns="69bb351a-55ed-456a-a8ab-336af6cf9b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8FBBD17A18B9449E03DC05A2D5A94C" ma:contentTypeVersion="12" ma:contentTypeDescription="Create a new document." ma:contentTypeScope="" ma:versionID="200b37df603178680384247280b9c259">
  <xsd:schema xmlns:xsd="http://www.w3.org/2001/XMLSchema" xmlns:xs="http://www.w3.org/2001/XMLSchema" xmlns:p="http://schemas.microsoft.com/office/2006/metadata/properties" xmlns:ns2="8520621a-230e-45d5-bb16-2c6e52c8f499" xmlns:ns3="69bb351a-55ed-456a-a8ab-336af6cf9b37" targetNamespace="http://schemas.microsoft.com/office/2006/metadata/properties" ma:root="true" ma:fieldsID="b71ba2a3c304cccf267eb31629777085" ns2:_="" ns3:_="">
    <xsd:import namespace="8520621a-230e-45d5-bb16-2c6e52c8f499"/>
    <xsd:import namespace="69bb351a-55ed-456a-a8ab-336af6cf9b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0621a-230e-45d5-bb16-2c6e52c8f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e44d475-307a-44ca-be01-935d19178b1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bb351a-55ed-456a-a8ab-336af6cf9b3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4fb5120-c496-4d2f-b381-8fc020220ec9}" ma:internalName="TaxCatchAll" ma:showField="CatchAllData" ma:web="69bb351a-55ed-456a-a8ab-336af6cf9b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10B72-8BF5-41AC-9E5A-0AC1FB3D0F0E}"/>
</file>

<file path=customXml/itemProps2.xml><?xml version="1.0" encoding="utf-8"?>
<ds:datastoreItem xmlns:ds="http://schemas.openxmlformats.org/officeDocument/2006/customXml" ds:itemID="{99999848-B991-4075-94B8-2B72A2841C17}"/>
</file>

<file path=customXml/itemProps3.xml><?xml version="1.0" encoding="utf-8"?>
<ds:datastoreItem xmlns:ds="http://schemas.openxmlformats.org/officeDocument/2006/customXml" ds:itemID="{A3040EF7-376E-4848-96FE-96C999DE34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Hawkins</dc:creator>
  <cp:keywords/>
  <dc:description/>
  <cp:lastModifiedBy/>
  <cp:revision/>
  <dcterms:created xsi:type="dcterms:W3CDTF">2023-12-07T10:53:58Z</dcterms:created>
  <dcterms:modified xsi:type="dcterms:W3CDTF">2024-12-06T14:25:15Z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18868-c01c-44c9-ad71-c3bcd7450a7b_Enabled">
    <vt:lpwstr>true</vt:lpwstr>
  </property>
  <property fmtid="{D5CDD505-2E9C-101B-9397-08002B2CF9AE}" pid="3" name="MSIP_Label_df818868-c01c-44c9-ad71-c3bcd7450a7b_SetDate">
    <vt:lpwstr>2023-12-07T12:29:41Z</vt:lpwstr>
  </property>
  <property fmtid="{D5CDD505-2E9C-101B-9397-08002B2CF9AE}" pid="4" name="MSIP_Label_df818868-c01c-44c9-ad71-c3bcd7450a7b_Method">
    <vt:lpwstr>Standard</vt:lpwstr>
  </property>
  <property fmtid="{D5CDD505-2E9C-101B-9397-08002B2CF9AE}" pid="5" name="MSIP_Label_df818868-c01c-44c9-ad71-c3bcd7450a7b_Name">
    <vt:lpwstr>Confidential Anyone</vt:lpwstr>
  </property>
  <property fmtid="{D5CDD505-2E9C-101B-9397-08002B2CF9AE}" pid="6" name="MSIP_Label_df818868-c01c-44c9-ad71-c3bcd7450a7b_SiteId">
    <vt:lpwstr>ab764745-f919-47d0-8e21-f242e4ad7ebf</vt:lpwstr>
  </property>
  <property fmtid="{D5CDD505-2E9C-101B-9397-08002B2CF9AE}" pid="7" name="MSIP_Label_df818868-c01c-44c9-ad71-c3bcd7450a7b_ActionId">
    <vt:lpwstr>51f40644-759c-4a8c-9f25-9c9fa1809a95</vt:lpwstr>
  </property>
  <property fmtid="{D5CDD505-2E9C-101B-9397-08002B2CF9AE}" pid="8" name="MSIP_Label_df818868-c01c-44c9-ad71-c3bcd7450a7b_ContentBits">
    <vt:lpwstr>0</vt:lpwstr>
  </property>
  <property fmtid="{D5CDD505-2E9C-101B-9397-08002B2CF9AE}" pid="9" name="ContentTypeId">
    <vt:lpwstr>0x010100E58FBBD17A18B9449E03DC05A2D5A94C</vt:lpwstr>
  </property>
  <property fmtid="{D5CDD505-2E9C-101B-9397-08002B2CF9AE}" pid="10" name="MediaServiceImageTags">
    <vt:lpwstr/>
  </property>
</Properties>
</file>